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defaultThemeVersion="202300"/>
  <xr:revisionPtr revIDLastSave="0" documentId="13_ncr:1_{30D7C434-6F41-4139-BD41-1CF46E782F8B}" xr6:coauthVersionLast="47" xr6:coauthVersionMax="47" xr10:uidLastSave="{00000000-0000-0000-0000-000000000000}"/>
  <workbookProtection workbookAlgorithmName="SHA-512" workbookHashValue="itPYg6/hvDlMeCtGoJkmXC1dlwJI6HqMPqY7/2/a+YAJNeKddaNOl529a46Q7jvDY/ryJ3rfkwkSAweeWuKApQ==" workbookSaltValue="cbFAJ6jX/n2LASBmjxgE4Q==" workbookSpinCount="100000" lockStructure="1"/>
  <bookViews>
    <workbookView xWindow="17685" yWindow="-14565" windowWidth="21600" windowHeight="12810" xr2:uid="{B9107A55-F74D-4E44-B752-2F076244619E}"/>
  </bookViews>
  <sheets>
    <sheet name="料金シミュレーション" sheetId="1" r:id="rId1"/>
    <sheet name="客先提出用見積書" sheetId="3" state="hidden" r:id="rId2"/>
    <sheet name="Sheet2" sheetId="2" state="hidden" r:id="rId3"/>
  </sheets>
  <definedNames>
    <definedName name="_xlnm.Print_Area" localSheetId="1">客先提出用見積書!$B$1:$AM$41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7" i="1" l="1"/>
  <c r="B38" i="1"/>
  <c r="AA38" i="1" s="1"/>
  <c r="B30" i="1"/>
  <c r="I10" i="1" a="1"/>
  <c r="I10" i="1" s="1"/>
  <c r="AA30" i="1" s="1"/>
  <c r="B29" i="1"/>
  <c r="B45" i="1" l="1"/>
  <c r="AA37" i="1"/>
  <c r="AC38" i="1"/>
  <c r="AE38" i="1"/>
  <c r="AI38" i="1" s="1"/>
  <c r="AC46" i="1" s="1"/>
  <c r="B46" i="1"/>
  <c r="E25" i="3"/>
  <c r="L18" i="3"/>
  <c r="X16" i="3"/>
  <c r="U19" i="1" l="1"/>
  <c r="F43" i="1"/>
  <c r="B51" i="1"/>
  <c r="B40" i="3" s="1"/>
  <c r="C23" i="3"/>
  <c r="AA36" i="1" l="1"/>
  <c r="C24" i="3"/>
  <c r="B36" i="1" l="1"/>
  <c r="B44" i="1" s="1"/>
  <c r="AC30" i="1"/>
  <c r="AB24" i="3" s="1"/>
  <c r="B28" i="1"/>
  <c r="C22" i="3" s="1"/>
  <c r="AC29" i="1"/>
  <c r="AB23" i="3" s="1"/>
  <c r="I9" i="1" a="1"/>
  <c r="I9" i="1" s="1"/>
  <c r="I8" i="1"/>
  <c r="AA29" i="1" l="1"/>
  <c r="Z23" i="3" s="1"/>
  <c r="C26" i="3"/>
  <c r="C28" i="3"/>
  <c r="Z24" i="3"/>
  <c r="AG46" i="1"/>
  <c r="AA28" i="1"/>
  <c r="Z22" i="3" s="1"/>
  <c r="AE36" i="1"/>
  <c r="AC36" i="1"/>
  <c r="AC28" i="1"/>
  <c r="AB22" i="3" s="1"/>
  <c r="AE28" i="1"/>
  <c r="AD22" i="3" s="1"/>
  <c r="AG44" i="1"/>
  <c r="AE30" i="1"/>
  <c r="AD24" i="3" s="1"/>
  <c r="AE29" i="1"/>
  <c r="AD23" i="3" s="1"/>
  <c r="C38" i="3" l="1"/>
  <c r="AD28" i="3"/>
  <c r="C27" i="3"/>
  <c r="AA44" i="1"/>
  <c r="Y44" i="1"/>
  <c r="AB26" i="3" s="1"/>
  <c r="W44" i="1"/>
  <c r="Z26" i="3" s="1"/>
  <c r="AE37" i="1"/>
  <c r="Y46" i="1"/>
  <c r="AB28" i="3" s="1"/>
  <c r="AA46" i="1"/>
  <c r="W46" i="1"/>
  <c r="AC37" i="1"/>
  <c r="AI30" i="1"/>
  <c r="AH24" i="3" s="1"/>
  <c r="AI28" i="1"/>
  <c r="AH22" i="3" s="1"/>
  <c r="AI29" i="1"/>
  <c r="AH23" i="3" s="1"/>
  <c r="AI36" i="1"/>
  <c r="AC44" i="1" s="1"/>
  <c r="AD26" i="3" l="1"/>
  <c r="C36" i="3"/>
  <c r="AI46" i="1"/>
  <c r="AH28" i="3" s="1"/>
  <c r="Z28" i="3"/>
  <c r="W45" i="1"/>
  <c r="Z27" i="3" s="1"/>
  <c r="AG45" i="1"/>
  <c r="AI44" i="1"/>
  <c r="AH26" i="3" s="1"/>
  <c r="AI37" i="1"/>
  <c r="AC45" i="1" s="1"/>
  <c r="AA45" i="1"/>
  <c r="Y45" i="1"/>
  <c r="AB27" i="3" s="1"/>
  <c r="AI32" i="1"/>
  <c r="H20" i="1" s="1"/>
  <c r="AD27" i="3" l="1"/>
  <c r="C37" i="3"/>
  <c r="AI40" i="1"/>
  <c r="H21" i="1" s="1"/>
  <c r="H22" i="1" s="1"/>
  <c r="U20" i="1"/>
  <c r="AI45" i="1" l="1"/>
  <c r="AI48" i="1" s="1"/>
  <c r="U21" i="1" s="1"/>
  <c r="U22" i="1" s="1"/>
  <c r="N21" i="1"/>
  <c r="N22" i="1" s="1"/>
  <c r="N23" i="1" s="1"/>
  <c r="N24" i="1" s="1"/>
  <c r="H23" i="1"/>
  <c r="H24" i="1" s="1"/>
  <c r="AH27" i="3" l="1"/>
  <c r="U23" i="1"/>
  <c r="AH30" i="3"/>
  <c r="U24" i="1" l="1"/>
  <c r="AH31" i="3"/>
  <c r="I17" i="3" l="1"/>
  <c r="AH3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<sst xmlns="http://schemas.openxmlformats.org/spreadsheetml/2006/main" count="136" uniqueCount="92">
  <si>
    <t>スマートフォン接続プラン</t>
    <rPh sb="7" eb="9">
      <t>セツゾク</t>
    </rPh>
    <phoneticPr fontId="2"/>
  </si>
  <si>
    <t>モバイルルーター接続プラン</t>
    <rPh sb="8" eb="10">
      <t>セツゾク</t>
    </rPh>
    <phoneticPr fontId="2"/>
  </si>
  <si>
    <t>SIM接続プラン</t>
    <rPh sb="3" eb="5">
      <t>セツゾク</t>
    </rPh>
    <phoneticPr fontId="2"/>
  </si>
  <si>
    <t>利用機器</t>
    <rPh sb="0" eb="4">
      <t>リヨウキキ</t>
    </rPh>
    <phoneticPr fontId="2"/>
  </si>
  <si>
    <t>専用モバイルルーター（通信機）（充電器別売）</t>
    <rPh sb="0" eb="2">
      <t>センヨウ</t>
    </rPh>
    <rPh sb="11" eb="14">
      <t>ツウシンキ</t>
    </rPh>
    <rPh sb="16" eb="21">
      <t>ジュウデンキベツウ</t>
    </rPh>
    <phoneticPr fontId="2"/>
  </si>
  <si>
    <t>専用モバイルルーター（通信機）用充電器</t>
    <rPh sb="0" eb="2">
      <t>センヨウ</t>
    </rPh>
    <rPh sb="11" eb="14">
      <t>ツウシンキ</t>
    </rPh>
    <rPh sb="15" eb="16">
      <t>ヨウ</t>
    </rPh>
    <rPh sb="16" eb="19">
      <t>ジュウデンキ</t>
    </rPh>
    <phoneticPr fontId="2"/>
  </si>
  <si>
    <t>初期費用</t>
    <rPh sb="0" eb="4">
      <t>ショキヒヨウ</t>
    </rPh>
    <phoneticPr fontId="2"/>
  </si>
  <si>
    <t>月額費用</t>
    <rPh sb="0" eb="4">
      <t>ゲツガクヒヨウ</t>
    </rPh>
    <phoneticPr fontId="2"/>
  </si>
  <si>
    <t>式</t>
    <rPh sb="0" eb="1">
      <t>シキ</t>
    </rPh>
    <phoneticPr fontId="2"/>
  </si>
  <si>
    <t>個</t>
    <rPh sb="0" eb="1">
      <t>コ</t>
    </rPh>
    <phoneticPr fontId="2"/>
  </si>
  <si>
    <t>金額</t>
    <rPh sb="0" eb="2">
      <t>キンガク</t>
    </rPh>
    <phoneticPr fontId="2"/>
  </si>
  <si>
    <t>単価（円）</t>
    <rPh sb="0" eb="2">
      <t>タンカ</t>
    </rPh>
    <rPh sb="3" eb="4">
      <t>エン</t>
    </rPh>
    <phoneticPr fontId="2"/>
  </si>
  <si>
    <t>単位</t>
    <rPh sb="0" eb="2">
      <t>タンイ</t>
    </rPh>
    <phoneticPr fontId="2"/>
  </si>
  <si>
    <t>数量</t>
    <rPh sb="0" eb="2">
      <t>スウリョウ</t>
    </rPh>
    <phoneticPr fontId="2"/>
  </si>
  <si>
    <t>備考</t>
    <rPh sb="0" eb="2">
      <t>ビコウ</t>
    </rPh>
    <phoneticPr fontId="2"/>
  </si>
  <si>
    <t>ご希望のプラン</t>
    <rPh sb="1" eb="3">
      <t>キボウ</t>
    </rPh>
    <phoneticPr fontId="2"/>
  </si>
  <si>
    <t>プラン</t>
    <phoneticPr fontId="2"/>
  </si>
  <si>
    <t>スマホ接続プラン、モバイルルーター接続プラン、SIM接続プランからお選びください。</t>
    <rPh sb="3" eb="5">
      <t>セツゾク</t>
    </rPh>
    <rPh sb="17" eb="19">
      <t>セツゾク</t>
    </rPh>
    <rPh sb="26" eb="28">
      <t>セツゾク</t>
    </rPh>
    <rPh sb="34" eb="35">
      <t>エラ</t>
    </rPh>
    <phoneticPr fontId="2"/>
  </si>
  <si>
    <t>利用機器・数量</t>
    <rPh sb="0" eb="4">
      <t>リヨウキキ</t>
    </rPh>
    <rPh sb="5" eb="7">
      <t>スウリョウ</t>
    </rPh>
    <phoneticPr fontId="2"/>
  </si>
  <si>
    <t>ルーター接続プラン</t>
    <rPh sb="4" eb="6">
      <t>セツゾク</t>
    </rPh>
    <phoneticPr fontId="2"/>
  </si>
  <si>
    <t>か月</t>
    <rPh sb="1" eb="2">
      <t>ゲツ</t>
    </rPh>
    <phoneticPr fontId="2"/>
  </si>
  <si>
    <t>※最低利用期間は連続する3カ月です。</t>
    <rPh sb="1" eb="3">
      <t>サイテイ</t>
    </rPh>
    <rPh sb="3" eb="7">
      <t>リヨウキカン</t>
    </rPh>
    <rPh sb="8" eb="10">
      <t>レンゾク</t>
    </rPh>
    <phoneticPr fontId="2"/>
  </si>
  <si>
    <t>単価</t>
    <rPh sb="0" eb="2">
      <t>タンカ</t>
    </rPh>
    <phoneticPr fontId="2"/>
  </si>
  <si>
    <t>みまもりふくろうWebサービス月額料金</t>
    <rPh sb="15" eb="17">
      <t>ゲツガク</t>
    </rPh>
    <rPh sb="17" eb="19">
      <t>リョウキン</t>
    </rPh>
    <phoneticPr fontId="2"/>
  </si>
  <si>
    <t>月額費用（単月）</t>
    <rPh sb="0" eb="2">
      <t>ゲツガク</t>
    </rPh>
    <rPh sb="2" eb="4">
      <t>ヒヨウ</t>
    </rPh>
    <rPh sb="5" eb="7">
      <t>タンゲツ</t>
    </rPh>
    <phoneticPr fontId="2"/>
  </si>
  <si>
    <t>初期費用</t>
    <rPh sb="0" eb="4">
      <t>ショキヒヨウ</t>
    </rPh>
    <phoneticPr fontId="2"/>
  </si>
  <si>
    <t>合計</t>
    <rPh sb="0" eb="2">
      <t>ゴウケイ</t>
    </rPh>
    <phoneticPr fontId="2"/>
  </si>
  <si>
    <t>消費税(1０%）</t>
    <rPh sb="0" eb="3">
      <t>ショウヒゼイ</t>
    </rPh>
    <phoneticPr fontId="2"/>
  </si>
  <si>
    <t>総合計（税込）</t>
    <rPh sb="0" eb="3">
      <t>ソウゴウケイ</t>
    </rPh>
    <rPh sb="4" eb="6">
      <t>ゼイコ</t>
    </rPh>
    <phoneticPr fontId="2"/>
  </si>
  <si>
    <t>初回請求金額</t>
    <rPh sb="0" eb="2">
      <t>ショカイ</t>
    </rPh>
    <rPh sb="2" eb="6">
      <t>セイキュウキンガク</t>
    </rPh>
    <phoneticPr fontId="2"/>
  </si>
  <si>
    <t>2回目以降</t>
    <rPh sb="1" eb="5">
      <t>カイメイコウ</t>
    </rPh>
    <phoneticPr fontId="2"/>
  </si>
  <si>
    <t>ー</t>
    <phoneticPr fontId="2"/>
  </si>
  <si>
    <t>月額費用</t>
    <rPh sb="0" eb="4">
      <t>ゲツガクヒヨウ</t>
    </rPh>
    <phoneticPr fontId="2"/>
  </si>
  <si>
    <t>利用期間（予定）</t>
    <rPh sb="0" eb="4">
      <t>リヨウキカン</t>
    </rPh>
    <rPh sb="5" eb="7">
      <t>ヨテイ</t>
    </rPh>
    <phoneticPr fontId="2"/>
  </si>
  <si>
    <t>月額費用　</t>
    <rPh sb="0" eb="2">
      <t>ゲツガク</t>
    </rPh>
    <rPh sb="2" eb="4">
      <t>ヒヨウ</t>
    </rPh>
    <phoneticPr fontId="2"/>
  </si>
  <si>
    <t>（</t>
    <phoneticPr fontId="2"/>
  </si>
  <si>
    <t>か月ご利用の場合）</t>
    <rPh sb="1" eb="2">
      <t>ゲツ</t>
    </rPh>
    <rPh sb="3" eb="5">
      <t>リヨウ</t>
    </rPh>
    <rPh sb="6" eb="8">
      <t>バアイ</t>
    </rPh>
    <phoneticPr fontId="2"/>
  </si>
  <si>
    <t>【備考】</t>
    <rPh sb="1" eb="3">
      <t>ビコウ</t>
    </rPh>
    <phoneticPr fontId="2"/>
  </si>
  <si>
    <t>デバイス（活動量計）mSafety（色:ブラック 充電ケーブル付属）</t>
    <rPh sb="5" eb="9">
      <t>カツドウリョウケイ</t>
    </rPh>
    <rPh sb="18" eb="19">
      <t>イロ</t>
    </rPh>
    <rPh sb="25" eb="27">
      <t>ジュウデン</t>
    </rPh>
    <rPh sb="31" eb="33">
      <t>フゾク</t>
    </rPh>
    <phoneticPr fontId="2"/>
  </si>
  <si>
    <t>①プランをお選びください。</t>
    <rPh sb="6" eb="7">
      <t>エラ</t>
    </rPh>
    <phoneticPr fontId="2"/>
  </si>
  <si>
    <t>②利用機器の個数を入力ください。</t>
    <rPh sb="1" eb="5">
      <t>リヨウキキ</t>
    </rPh>
    <rPh sb="6" eb="8">
      <t>コスウ</t>
    </rPh>
    <rPh sb="9" eb="11">
      <t>ニュウリョク</t>
    </rPh>
    <phoneticPr fontId="2"/>
  </si>
  <si>
    <t>③利用期間（予定）を入力ください。</t>
    <rPh sb="1" eb="5">
      <t>リヨウキカン</t>
    </rPh>
    <rPh sb="6" eb="8">
      <t>ヨテイ</t>
    </rPh>
    <rPh sb="10" eb="12">
      <t>ニュウリョク</t>
    </rPh>
    <phoneticPr fontId="2"/>
  </si>
  <si>
    <t>＜内訳＞　</t>
    <rPh sb="1" eb="3">
      <t>ウチワケ</t>
    </rPh>
    <phoneticPr fontId="2"/>
  </si>
  <si>
    <t>（税別）</t>
    <rPh sb="1" eb="3">
      <t>ゼイベツ</t>
    </rPh>
    <phoneticPr fontId="2"/>
  </si>
  <si>
    <t>デバイス（活動量計）amor H2 Pro（色:ブラック 充電ケーブル付属）</t>
    <rPh sb="5" eb="9">
      <t>カツドウリョウケイ</t>
    </rPh>
    <rPh sb="22" eb="23">
      <t>イロ</t>
    </rPh>
    <rPh sb="29" eb="31">
      <t>ジュウデン</t>
    </rPh>
    <rPh sb="35" eb="37">
      <t>フゾク</t>
    </rPh>
    <phoneticPr fontId="2"/>
  </si>
  <si>
    <t>デバイス（活動量計）amor H2 Pro（初期設定費用、充電クレードル含む）</t>
    <rPh sb="5" eb="9">
      <t>カツドウリョウケイ</t>
    </rPh>
    <rPh sb="22" eb="28">
      <t>ショキセッテイヒヨウ</t>
    </rPh>
    <rPh sb="29" eb="31">
      <t>ジュウデン</t>
    </rPh>
    <rPh sb="36" eb="37">
      <t>フク</t>
    </rPh>
    <phoneticPr fontId="2"/>
  </si>
  <si>
    <t>デバイス（活動量計）amor H2 Pro（初期設定費用、充電クレードル含む）</t>
    <rPh sb="5" eb="9">
      <t>カツドウリョウケイ</t>
    </rPh>
    <phoneticPr fontId="2"/>
  </si>
  <si>
    <t>専用モバイルルーター（通信機）（SIM、初期設定費用、充電ケーブル含む）</t>
    <rPh sb="0" eb="2">
      <t>センヨウ</t>
    </rPh>
    <rPh sb="11" eb="14">
      <t>ツウシンキ</t>
    </rPh>
    <rPh sb="20" eb="26">
      <t>ショキセッテイヒヨウ</t>
    </rPh>
    <rPh sb="27" eb="29">
      <t>ジュウデン</t>
    </rPh>
    <rPh sb="33" eb="34">
      <t>フク</t>
    </rPh>
    <phoneticPr fontId="2"/>
  </si>
  <si>
    <t>デバイス（活動量計）mSafety（SIM、初期設定費用、充電クレードル含む）</t>
    <rPh sb="5" eb="9">
      <t>カツドウリョウケイ</t>
    </rPh>
    <rPh sb="22" eb="28">
      <t>ショキセッテイヒヨウ</t>
    </rPh>
    <rPh sb="29" eb="31">
      <t>ジュウデン</t>
    </rPh>
    <rPh sb="36" eb="37">
      <t>フク</t>
    </rPh>
    <phoneticPr fontId="2"/>
  </si>
  <si>
    <t>SIM設定費用</t>
    <rPh sb="3" eb="7">
      <t>セッテイヒヨウ</t>
    </rPh>
    <phoneticPr fontId="2"/>
  </si>
  <si>
    <t>・最低利用期間は連続する3か月です。中途解約の場合は、残余期間に対する月額費用を一括でお支払いいただきます。
・お支払方法は月払いです。振込手数料はご負担願います。
・インターネット接続に必要となるスマートフォン及び通信用SIMはご契約者様での用意が必要となります。
・本サービスは医療機器サービスではありません。疾病の判断や治療、または予防等に用いることはできません。</t>
    <rPh sb="1" eb="7">
      <t>サイテイリヨウキカン</t>
    </rPh>
    <rPh sb="8" eb="10">
      <t>レンゾク</t>
    </rPh>
    <rPh sb="14" eb="15">
      <t>ゲツ</t>
    </rPh>
    <rPh sb="18" eb="20">
      <t>チュウト</t>
    </rPh>
    <rPh sb="20" eb="22">
      <t>カイヤク</t>
    </rPh>
    <rPh sb="23" eb="25">
      <t>バアイ</t>
    </rPh>
    <rPh sb="27" eb="29">
      <t>ザンヨ</t>
    </rPh>
    <rPh sb="29" eb="31">
      <t>キカン</t>
    </rPh>
    <rPh sb="32" eb="33">
      <t>タイ</t>
    </rPh>
    <rPh sb="35" eb="37">
      <t>ゲツガク</t>
    </rPh>
    <rPh sb="37" eb="39">
      <t>ヒヨウ</t>
    </rPh>
    <rPh sb="40" eb="42">
      <t>イッカツ</t>
    </rPh>
    <rPh sb="44" eb="46">
      <t>シハラ</t>
    </rPh>
    <rPh sb="57" eb="61">
      <t>シハライホウホウ</t>
    </rPh>
    <rPh sb="62" eb="64">
      <t>ツキバラ</t>
    </rPh>
    <rPh sb="68" eb="73">
      <t>フリコミテスウリョウ</t>
    </rPh>
    <rPh sb="75" eb="78">
      <t>フタンネガ</t>
    </rPh>
    <rPh sb="91" eb="93">
      <t>セツゾク</t>
    </rPh>
    <rPh sb="94" eb="96">
      <t>ヒツヨウ</t>
    </rPh>
    <rPh sb="106" eb="107">
      <t>オヨ</t>
    </rPh>
    <rPh sb="108" eb="111">
      <t>ツウシンヨウ</t>
    </rPh>
    <rPh sb="116" eb="119">
      <t>ケイヤクシャ</t>
    </rPh>
    <rPh sb="119" eb="120">
      <t>サマ</t>
    </rPh>
    <rPh sb="122" eb="124">
      <t>ヨウイ</t>
    </rPh>
    <rPh sb="125" eb="127">
      <t>ヒツヨウ</t>
    </rPh>
    <rPh sb="135" eb="136">
      <t>ホン</t>
    </rPh>
    <rPh sb="141" eb="145">
      <t>イリョウキキ</t>
    </rPh>
    <rPh sb="157" eb="159">
      <t>シッペイ</t>
    </rPh>
    <rPh sb="160" eb="162">
      <t>ハンダン</t>
    </rPh>
    <rPh sb="163" eb="165">
      <t>チリョウ</t>
    </rPh>
    <rPh sb="169" eb="172">
      <t>ヨボウトウ</t>
    </rPh>
    <rPh sb="173" eb="174">
      <t>モチ</t>
    </rPh>
    <phoneticPr fontId="2"/>
  </si>
  <si>
    <t>・最低利用期間は連続する3か月です。中途解約の場合は、残余期間に対する月額費用を一括でお支払いいただきます。
・お支払方法は月払いです。振込手数料はご負担願います。
・サービスを休止後、再度、再開する際には、改めて設定料金（2,500円／個（税抜））が発生します。
・本サービスは医療機器サービスではありません。疾病の判断や治療、または予防等に用いることはできません。</t>
    <rPh sb="121" eb="123">
      <t>ゼイヌキ</t>
    </rPh>
    <rPh sb="126" eb="128">
      <t>ハッセイ</t>
    </rPh>
    <phoneticPr fontId="2"/>
  </si>
  <si>
    <t>専用モバイルルーター（通信機）SIM月額料金</t>
    <rPh sb="0" eb="2">
      <t>センヨウ</t>
    </rPh>
    <rPh sb="11" eb="14">
      <t>ツウシンキ</t>
    </rPh>
    <rPh sb="18" eb="22">
      <t>ゲツガクリョウキン</t>
    </rPh>
    <phoneticPr fontId="2"/>
  </si>
  <si>
    <t>税抜</t>
    <rPh sb="0" eb="2">
      <t>ゼイヌキ</t>
    </rPh>
    <phoneticPr fontId="2"/>
  </si>
  <si>
    <t>・最低利用期間は連続する3か月です。中途解約の場合は、残余期間に対する月額費用を一括でお支払いいただきます。
・お支払方法は月払いです。振込手数料はご負担願います。
・本サービスは医療機器サービスではありません。疾病の判断や治療、または予防等に用いることはできません。</t>
    <phoneticPr fontId="2"/>
  </si>
  <si>
    <t>見積書発行日</t>
    <rPh sb="0" eb="3">
      <t>ミツモリショ</t>
    </rPh>
    <rPh sb="3" eb="6">
      <t>ハッコウビ</t>
    </rPh>
    <phoneticPr fontId="2"/>
  </si>
  <si>
    <t>見積書番号</t>
    <rPh sb="0" eb="5">
      <t>ミツモリショバンゴウ</t>
    </rPh>
    <phoneticPr fontId="2"/>
  </si>
  <si>
    <t>見積書</t>
    <rPh sb="0" eb="3">
      <t>ミツモリショ</t>
    </rPh>
    <phoneticPr fontId="2"/>
  </si>
  <si>
    <t>御中</t>
    <rPh sb="0" eb="2">
      <t>オンチュウ</t>
    </rPh>
    <phoneticPr fontId="2"/>
  </si>
  <si>
    <t>ＳＯＭＰＯリスクマネジメント株式会社</t>
    <rPh sb="14" eb="18">
      <t>カブシキガイシャ</t>
    </rPh>
    <phoneticPr fontId="2"/>
  </si>
  <si>
    <t>サービス開発部</t>
    <rPh sb="4" eb="7">
      <t>カイハツブ</t>
    </rPh>
    <phoneticPr fontId="2"/>
  </si>
  <si>
    <t>担当</t>
    <rPh sb="0" eb="2">
      <t>タントウ</t>
    </rPh>
    <phoneticPr fontId="2"/>
  </si>
  <si>
    <t>TEL</t>
    <phoneticPr fontId="2"/>
  </si>
  <si>
    <t>下記の通り、お見積もりいたします。</t>
    <rPh sb="0" eb="2">
      <t>カキ</t>
    </rPh>
    <rPh sb="3" eb="4">
      <t>トオ</t>
    </rPh>
    <rPh sb="7" eb="9">
      <t>ミツ</t>
    </rPh>
    <phoneticPr fontId="2"/>
  </si>
  <si>
    <t>件名</t>
    <rPh sb="0" eb="2">
      <t>ケンメイ</t>
    </rPh>
    <phoneticPr fontId="2"/>
  </si>
  <si>
    <t>合計金額（税込）</t>
    <rPh sb="0" eb="4">
      <t>ゴウケイキンガク</t>
    </rPh>
    <rPh sb="5" eb="7">
      <t>ゼイコミ</t>
    </rPh>
    <phoneticPr fontId="2"/>
  </si>
  <si>
    <t>業務実施期間（予定）</t>
    <rPh sb="0" eb="6">
      <t>ギョウムジッシキカン</t>
    </rPh>
    <rPh sb="7" eb="9">
      <t>ヨテイ</t>
    </rPh>
    <phoneticPr fontId="2"/>
  </si>
  <si>
    <t>利用期間</t>
    <rPh sb="0" eb="2">
      <t>リヨウ</t>
    </rPh>
    <rPh sb="2" eb="4">
      <t>キカン</t>
    </rPh>
    <phoneticPr fontId="2"/>
  </si>
  <si>
    <t>品名</t>
    <rPh sb="0" eb="2">
      <t>ヒンメイ</t>
    </rPh>
    <phoneticPr fontId="2"/>
  </si>
  <si>
    <t>【初期費用】</t>
    <rPh sb="1" eb="5">
      <t>ショキヒヨウ</t>
    </rPh>
    <phoneticPr fontId="2"/>
  </si>
  <si>
    <t>：</t>
    <phoneticPr fontId="2"/>
  </si>
  <si>
    <t>03-3349-9853</t>
    <phoneticPr fontId="2"/>
  </si>
  <si>
    <t>労務／熱中症管理サービス「みまもりふくろう」</t>
    <rPh sb="0" eb="2">
      <t>ロウム</t>
    </rPh>
    <rPh sb="3" eb="8">
      <t>ネッチュウショウカンリ</t>
    </rPh>
    <phoneticPr fontId="2"/>
  </si>
  <si>
    <t>円</t>
    <rPh sb="0" eb="1">
      <t>エン</t>
    </rPh>
    <phoneticPr fontId="2"/>
  </si>
  <si>
    <t>【月額費用（単月）】は以下の通りです。</t>
    <rPh sb="1" eb="5">
      <t>ゲツガクヒヨウ</t>
    </rPh>
    <rPh sb="6" eb="8">
      <t>タンゲツ</t>
    </rPh>
    <rPh sb="11" eb="13">
      <t>イカ</t>
    </rPh>
    <rPh sb="14" eb="15">
      <t>トオ</t>
    </rPh>
    <phoneticPr fontId="2"/>
  </si>
  <si>
    <t>小計（税抜）</t>
    <rPh sb="0" eb="2">
      <t>ショウケイ</t>
    </rPh>
    <rPh sb="3" eb="5">
      <t>ゼイヌキ</t>
    </rPh>
    <phoneticPr fontId="2"/>
  </si>
  <si>
    <t>消費税</t>
    <rPh sb="0" eb="3">
      <t>ショウヒゼイ</t>
    </rPh>
    <phoneticPr fontId="2"/>
  </si>
  <si>
    <t>か月間</t>
    <rPh sb="1" eb="2">
      <t>ゲツ</t>
    </rPh>
    <rPh sb="2" eb="3">
      <t>カン</t>
    </rPh>
    <phoneticPr fontId="2"/>
  </si>
  <si>
    <t>備考：</t>
    <rPh sb="0" eb="2">
      <t>ビコウ</t>
    </rPh>
    <phoneticPr fontId="2"/>
  </si>
  <si>
    <t>奥村　直幸</t>
    <rPh sb="0" eb="2">
      <t>オクムラ</t>
    </rPh>
    <rPh sb="3" eb="5">
      <t>ナオユキ</t>
    </rPh>
    <phoneticPr fontId="2"/>
  </si>
  <si>
    <t>SOMOPOみまもり株式会社</t>
    <rPh sb="10" eb="14">
      <t>カブシキカイシャ</t>
    </rPh>
    <phoneticPr fontId="2"/>
  </si>
  <si>
    <t>【月額費用</t>
    <rPh sb="1" eb="3">
      <t>ゲツガク</t>
    </rPh>
    <rPh sb="3" eb="5">
      <t>ヒヨウ</t>
    </rPh>
    <phoneticPr fontId="2"/>
  </si>
  <si>
    <t>か月分】</t>
    <rPh sb="1" eb="3">
      <t>ゲツブン</t>
    </rPh>
    <phoneticPr fontId="2"/>
  </si>
  <si>
    <t>見積有効期限：見積書作成から1カ月</t>
    <rPh sb="0" eb="6">
      <t>ミツモリユウコウキゲン</t>
    </rPh>
    <rPh sb="7" eb="12">
      <t>ミツモリショサクセイ</t>
    </rPh>
    <rPh sb="16" eb="17">
      <t>ゲツ</t>
    </rPh>
    <phoneticPr fontId="2"/>
  </si>
  <si>
    <t>FUK-202601</t>
    <phoneticPr fontId="2"/>
  </si>
  <si>
    <t>〒160-0023</t>
    <phoneticPr fontId="2"/>
  </si>
  <si>
    <t>東京都新宿区西新宿１丁目２４番１号</t>
    <rPh sb="0" eb="6">
      <t>トウキョウトシンジュクク</t>
    </rPh>
    <rPh sb="6" eb="9">
      <t>ニシシンジュク</t>
    </rPh>
    <rPh sb="10" eb="12">
      <t>チョウメ</t>
    </rPh>
    <rPh sb="14" eb="15">
      <t>バン</t>
    </rPh>
    <rPh sb="16" eb="17">
      <t>ゴウ</t>
    </rPh>
    <phoneticPr fontId="2"/>
  </si>
  <si>
    <t>みまもりふくろう　料金シミュレーション</t>
    <rPh sb="9" eb="11">
      <t>リョウキン</t>
    </rPh>
    <phoneticPr fontId="2"/>
  </si>
  <si>
    <t>みまもりふくろう　料金シミュレーション結果</t>
    <rPh sb="9" eb="11">
      <t>リョウキン</t>
    </rPh>
    <rPh sb="19" eb="21">
      <t>ケッカ</t>
    </rPh>
    <phoneticPr fontId="2"/>
  </si>
  <si>
    <t>みまもりふくろうWebサービス月額料金（デバイス（活動量計）10個まで登録可）</t>
    <rPh sb="15" eb="19">
      <t>ゲツガクリョウキン</t>
    </rPh>
    <rPh sb="32" eb="33">
      <t>コ</t>
    </rPh>
    <rPh sb="35" eb="37">
      <t>トウロク</t>
    </rPh>
    <rPh sb="37" eb="38">
      <t>カ</t>
    </rPh>
    <phoneticPr fontId="2"/>
  </si>
  <si>
    <t>みまもりふくろうWebサービス月額料金（デバイス（活動量計）11個目以降）</t>
    <rPh sb="15" eb="17">
      <t>ゲツガク</t>
    </rPh>
    <rPh sb="17" eb="19">
      <t>リョウキン</t>
    </rPh>
    <rPh sb="25" eb="29">
      <t>カツドウリョウケイ</t>
    </rPh>
    <rPh sb="32" eb="33">
      <t>コ</t>
    </rPh>
    <rPh sb="33" eb="34">
      <t>メ</t>
    </rPh>
    <rPh sb="34" eb="36">
      <t>イコウ</t>
    </rPh>
    <phoneticPr fontId="2"/>
  </si>
  <si>
    <t>みまもりふくろうWebサービス月額料金（デバイス（活動量計）11個目以降）</t>
    <rPh sb="15" eb="17">
      <t>ゲツガク</t>
    </rPh>
    <rPh sb="17" eb="19">
      <t>リョウキン</t>
    </rPh>
    <rPh sb="32" eb="33">
      <t>コ</t>
    </rPh>
    <rPh sb="33" eb="34">
      <t>メ</t>
    </rPh>
    <rPh sb="34" eb="36">
      <t>イコウ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</si>
</sst>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&quot;円&quot;"/>
    <numFmt numFmtId="177" formatCode="#,###"/>
    <numFmt numFmtId="178" formatCode="#,###&quot;円&quot;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BIZ UDPゴシック"/>
      <family val="3"/>
      <charset val="128"/>
    </font>
    <font>
      <sz val="10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2"/>
      <color theme="1"/>
      <name val="BIZ UDPゴシック"/>
      <family val="3"/>
      <charset val="128"/>
    </font>
    <font>
      <b/>
      <sz val="14"/>
      <color theme="0"/>
      <name val="BIZ UDPゴシック"/>
      <family val="3"/>
      <charset val="128"/>
    </font>
    <font>
      <sz val="12"/>
      <color theme="1"/>
      <name val="Meiryo UI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name val="Meiryo UI"/>
      <family val="3"/>
      <charset val="128"/>
    </font>
    <font>
      <sz val="11"/>
      <color theme="1"/>
      <name val="BIZ UDPゴシック"/>
      <family val="3"/>
      <charset val="128"/>
    </font>
    <font>
      <sz val="14"/>
      <color theme="0"/>
      <name val="BIZ UDPゴシック"/>
      <family val="3"/>
      <charset val="128"/>
    </font>
    <font>
      <sz val="22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2"/>
      <color rgb="FFFF0000"/>
      <name val="BIZ UDP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5">
    <xf numFmtId="0" fontId="0" fillId="0" borderId="0" xfId="0">
      <alignment vertical="center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38" fontId="6" fillId="0" borderId="0" xfId="1" applyFont="1">
      <alignment vertical="center"/>
    </xf>
    <xf numFmtId="0" fontId="6" fillId="0" borderId="6" xfId="0" applyFont="1" applyBorder="1">
      <alignment vertical="center"/>
    </xf>
    <xf numFmtId="0" fontId="6" fillId="0" borderId="2" xfId="0" applyFont="1" applyBorder="1">
      <alignment vertical="center"/>
    </xf>
    <xf numFmtId="0" fontId="4" fillId="0" borderId="15" xfId="0" applyFont="1" applyBorder="1">
      <alignment vertical="center"/>
    </xf>
    <xf numFmtId="0" fontId="6" fillId="0" borderId="3" xfId="0" applyFont="1" applyBorder="1">
      <alignment vertical="center"/>
    </xf>
    <xf numFmtId="0" fontId="4" fillId="0" borderId="16" xfId="0" applyFont="1" applyBorder="1">
      <alignment vertical="center"/>
    </xf>
    <xf numFmtId="0" fontId="6" fillId="0" borderId="5" xfId="0" applyFont="1" applyBorder="1">
      <alignment vertical="center"/>
    </xf>
    <xf numFmtId="0" fontId="4" fillId="0" borderId="17" xfId="0" applyFont="1" applyBorder="1">
      <alignment vertical="center"/>
    </xf>
    <xf numFmtId="0" fontId="4" fillId="0" borderId="1" xfId="0" applyFont="1" applyBorder="1">
      <alignment vertical="center"/>
    </xf>
    <xf numFmtId="38" fontId="6" fillId="0" borderId="1" xfId="1" applyFont="1" applyBorder="1">
      <alignment vertical="center"/>
    </xf>
    <xf numFmtId="0" fontId="6" fillId="7" borderId="1" xfId="0" applyFont="1" applyFill="1" applyBorder="1">
      <alignment vertical="center"/>
    </xf>
    <xf numFmtId="0" fontId="6" fillId="3" borderId="1" xfId="0" applyFont="1" applyFill="1" applyBorder="1">
      <alignment vertical="center"/>
    </xf>
    <xf numFmtId="38" fontId="6" fillId="3" borderId="1" xfId="1" applyFont="1" applyFill="1" applyBorder="1">
      <alignment vertical="center"/>
    </xf>
    <xf numFmtId="0" fontId="6" fillId="0" borderId="62" xfId="0" applyFont="1" applyBorder="1">
      <alignment vertical="center"/>
    </xf>
    <xf numFmtId="0" fontId="6" fillId="0" borderId="63" xfId="0" applyFont="1" applyBorder="1">
      <alignment vertical="center"/>
    </xf>
    <xf numFmtId="0" fontId="6" fillId="0" borderId="64" xfId="0" applyFont="1" applyBorder="1">
      <alignment vertical="center"/>
    </xf>
    <xf numFmtId="0" fontId="6" fillId="0" borderId="1" xfId="0" applyFont="1" applyBorder="1" applyAlignment="1">
      <alignment vertical="top"/>
    </xf>
    <xf numFmtId="0" fontId="6" fillId="0" borderId="1" xfId="0" applyFont="1" applyBorder="1" applyAlignment="1">
      <alignment vertical="top" wrapText="1"/>
    </xf>
    <xf numFmtId="38" fontId="6" fillId="0" borderId="0" xfId="1" applyFont="1" applyAlignment="1">
      <alignment horizontal="right" vertical="center"/>
    </xf>
    <xf numFmtId="0" fontId="3" fillId="0" borderId="0" xfId="0" applyFont="1" applyProtection="1">
      <alignment vertical="center"/>
      <protection hidden="1"/>
    </xf>
    <xf numFmtId="0" fontId="9" fillId="7" borderId="25" xfId="0" applyFont="1" applyFill="1" applyBorder="1" applyProtection="1">
      <alignment vertical="center"/>
      <protection hidden="1"/>
    </xf>
    <xf numFmtId="0" fontId="9" fillId="7" borderId="26" xfId="0" applyFont="1" applyFill="1" applyBorder="1" applyProtection="1">
      <alignment vertical="center"/>
      <protection hidden="1"/>
    </xf>
    <xf numFmtId="0" fontId="9" fillId="7" borderId="27" xfId="0" applyFont="1" applyFill="1" applyBorder="1" applyProtection="1">
      <alignment vertical="center"/>
      <protection hidden="1"/>
    </xf>
    <xf numFmtId="0" fontId="5" fillId="3" borderId="28" xfId="0" applyFont="1" applyFill="1" applyBorder="1" applyAlignment="1" applyProtection="1">
      <alignment horizontal="left" vertical="center" indent="1"/>
      <protection hidden="1"/>
    </xf>
    <xf numFmtId="0" fontId="9" fillId="3" borderId="26" xfId="0" applyFont="1" applyFill="1" applyBorder="1" applyProtection="1">
      <alignment vertical="center"/>
      <protection hidden="1"/>
    </xf>
    <xf numFmtId="0" fontId="3" fillId="3" borderId="26" xfId="0" applyFont="1" applyFill="1" applyBorder="1" applyProtection="1">
      <alignment vertical="center"/>
      <protection hidden="1"/>
    </xf>
    <xf numFmtId="0" fontId="3" fillId="3" borderId="29" xfId="0" applyFont="1" applyFill="1" applyBorder="1" applyProtection="1">
      <alignment vertical="center"/>
      <protection hidden="1"/>
    </xf>
    <xf numFmtId="0" fontId="10" fillId="0" borderId="0" xfId="0" applyFont="1" applyProtection="1">
      <alignment vertical="center"/>
      <protection hidden="1"/>
    </xf>
    <xf numFmtId="0" fontId="11" fillId="3" borderId="33" xfId="0" applyFont="1" applyFill="1" applyBorder="1" applyProtection="1">
      <alignment vertical="center"/>
      <protection hidden="1"/>
    </xf>
    <xf numFmtId="0" fontId="11" fillId="3" borderId="35" xfId="0" applyFont="1" applyFill="1" applyBorder="1" applyProtection="1">
      <alignment vertical="center"/>
      <protection hidden="1"/>
    </xf>
    <xf numFmtId="0" fontId="11" fillId="3" borderId="36" xfId="0" applyFont="1" applyFill="1" applyBorder="1" applyProtection="1">
      <alignment vertical="center"/>
      <protection hidden="1"/>
    </xf>
    <xf numFmtId="0" fontId="11" fillId="3" borderId="11" xfId="0" applyFont="1" applyFill="1" applyBorder="1" applyProtection="1">
      <alignment vertical="center"/>
      <protection hidden="1"/>
    </xf>
    <xf numFmtId="0" fontId="11" fillId="3" borderId="13" xfId="0" applyFont="1" applyFill="1" applyBorder="1" applyProtection="1">
      <alignment vertical="center"/>
      <protection hidden="1"/>
    </xf>
    <xf numFmtId="0" fontId="11" fillId="3" borderId="14" xfId="0" applyFont="1" applyFill="1" applyBorder="1" applyProtection="1">
      <alignment vertical="center"/>
      <protection hidden="1"/>
    </xf>
    <xf numFmtId="0" fontId="11" fillId="3" borderId="21" xfId="0" applyFont="1" applyFill="1" applyBorder="1" applyProtection="1">
      <alignment vertical="center"/>
      <protection hidden="1"/>
    </xf>
    <xf numFmtId="0" fontId="11" fillId="3" borderId="23" xfId="0" applyFont="1" applyFill="1" applyBorder="1" applyProtection="1">
      <alignment vertical="center"/>
      <protection hidden="1"/>
    </xf>
    <xf numFmtId="0" fontId="11" fillId="3" borderId="24" xfId="0" applyFont="1" applyFill="1" applyBorder="1" applyProtection="1">
      <alignment vertical="center"/>
      <protection hidden="1"/>
    </xf>
    <xf numFmtId="0" fontId="12" fillId="3" borderId="26" xfId="0" applyFont="1" applyFill="1" applyBorder="1" applyProtection="1">
      <alignment vertical="center"/>
      <protection hidden="1"/>
    </xf>
    <xf numFmtId="0" fontId="3" fillId="0" borderId="38" xfId="0" applyFont="1" applyBorder="1" applyProtection="1">
      <alignment vertical="center"/>
      <protection hidden="1"/>
    </xf>
    <xf numFmtId="0" fontId="3" fillId="0" borderId="39" xfId="0" applyFont="1" applyBorder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12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3" borderId="7" xfId="0" applyFont="1" applyFill="1" applyBorder="1" applyProtection="1">
      <alignment vertical="center"/>
      <protection hidden="1"/>
    </xf>
    <xf numFmtId="0" fontId="3" fillId="3" borderId="8" xfId="0" applyFont="1" applyFill="1" applyBorder="1" applyProtection="1">
      <alignment vertical="center"/>
      <protection hidden="1"/>
    </xf>
    <xf numFmtId="0" fontId="3" fillId="3" borderId="56" xfId="0" applyFont="1" applyFill="1" applyBorder="1" applyProtection="1">
      <alignment vertical="center"/>
      <protection hidden="1"/>
    </xf>
    <xf numFmtId="0" fontId="3" fillId="0" borderId="53" xfId="0" applyFont="1" applyBorder="1" applyProtection="1">
      <alignment vertical="center"/>
      <protection hidden="1"/>
    </xf>
    <xf numFmtId="0" fontId="3" fillId="0" borderId="54" xfId="0" applyFont="1" applyBorder="1" applyProtection="1">
      <alignment vertical="center"/>
      <protection hidden="1"/>
    </xf>
    <xf numFmtId="0" fontId="3" fillId="0" borderId="41" xfId="0" applyFont="1" applyBorder="1" applyProtection="1">
      <alignment vertical="center"/>
      <protection hidden="1"/>
    </xf>
    <xf numFmtId="0" fontId="3" fillId="0" borderId="42" xfId="0" applyFont="1" applyBorder="1" applyProtection="1">
      <alignment vertical="center"/>
      <protection hidden="1"/>
    </xf>
    <xf numFmtId="0" fontId="3" fillId="0" borderId="10" xfId="0" applyFont="1" applyBorder="1" applyProtection="1">
      <alignment vertical="center"/>
      <protection hidden="1"/>
    </xf>
    <xf numFmtId="0" fontId="3" fillId="0" borderId="0" xfId="0" applyFont="1" applyBorder="1" applyProtection="1">
      <alignment vertical="center"/>
      <protection hidden="1"/>
    </xf>
    <xf numFmtId="178" fontId="3" fillId="0" borderId="0" xfId="1" applyNumberFormat="1" applyFont="1" applyBorder="1" applyAlignment="1" applyProtection="1">
      <alignment horizontal="right" vertical="center"/>
      <protection hidden="1"/>
    </xf>
    <xf numFmtId="178" fontId="3" fillId="0" borderId="37" xfId="1" applyNumberFormat="1" applyFont="1" applyBorder="1" applyAlignment="1" applyProtection="1">
      <alignment horizontal="right" vertical="center"/>
      <protection hidden="1"/>
    </xf>
    <xf numFmtId="0" fontId="3" fillId="8" borderId="25" xfId="0" applyFont="1" applyFill="1" applyBorder="1" applyProtection="1">
      <alignment vertical="center"/>
      <protection hidden="1"/>
    </xf>
    <xf numFmtId="0" fontId="3" fillId="8" borderId="26" xfId="0" applyFont="1" applyFill="1" applyBorder="1" applyProtection="1">
      <alignment vertical="center"/>
      <protection hidden="1"/>
    </xf>
    <xf numFmtId="176" fontId="3" fillId="0" borderId="0" xfId="1" applyNumberFormat="1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vertical="center"/>
      <protection hidden="1"/>
    </xf>
    <xf numFmtId="0" fontId="3" fillId="0" borderId="42" xfId="0" applyFont="1" applyBorder="1" applyAlignment="1" applyProtection="1">
      <alignment vertical="center"/>
      <protection hidden="1"/>
    </xf>
    <xf numFmtId="0" fontId="3" fillId="0" borderId="50" xfId="0" applyFont="1" applyBorder="1" applyAlignment="1" applyProtection="1">
      <alignment vertical="center"/>
      <protection hidden="1"/>
    </xf>
    <xf numFmtId="0" fontId="3" fillId="0" borderId="18" xfId="0" applyFont="1" applyBorder="1" applyProtection="1">
      <alignment vertical="center"/>
      <protection hidden="1"/>
    </xf>
    <xf numFmtId="0" fontId="3" fillId="0" borderId="19" xfId="0" applyFont="1" applyBorder="1" applyProtection="1">
      <alignment vertical="center"/>
      <protection hidden="1"/>
    </xf>
    <xf numFmtId="0" fontId="3" fillId="8" borderId="18" xfId="0" applyFont="1" applyFill="1" applyBorder="1" applyProtection="1">
      <alignment vertical="center"/>
      <protection hidden="1"/>
    </xf>
    <xf numFmtId="0" fontId="3" fillId="8" borderId="19" xfId="0" applyFont="1" applyFill="1" applyBorder="1" applyProtection="1">
      <alignment vertical="center"/>
      <protection hidden="1"/>
    </xf>
    <xf numFmtId="0" fontId="3" fillId="3" borderId="8" xfId="0" applyFont="1" applyFill="1" applyBorder="1" applyAlignment="1" applyProtection="1">
      <alignment horizontal="right" vertical="center"/>
      <protection hidden="1"/>
    </xf>
    <xf numFmtId="0" fontId="3" fillId="3" borderId="9" xfId="0" applyFont="1" applyFill="1" applyBorder="1" applyProtection="1">
      <alignment vertical="center"/>
      <protection hidden="1"/>
    </xf>
    <xf numFmtId="0" fontId="3" fillId="0" borderId="51" xfId="0" applyFont="1" applyBorder="1" applyProtection="1">
      <alignment vertical="center"/>
      <protection hidden="1"/>
    </xf>
    <xf numFmtId="0" fontId="3" fillId="0" borderId="45" xfId="0" applyFont="1" applyBorder="1" applyProtection="1">
      <alignment vertical="center"/>
      <protection hidden="1"/>
    </xf>
    <xf numFmtId="178" fontId="3" fillId="0" borderId="45" xfId="1" applyNumberFormat="1" applyFont="1" applyBorder="1" applyAlignment="1" applyProtection="1">
      <alignment horizontal="right" vertical="center"/>
      <protection hidden="1"/>
    </xf>
    <xf numFmtId="178" fontId="3" fillId="0" borderId="46" xfId="1" applyNumberFormat="1" applyFont="1" applyBorder="1" applyAlignment="1" applyProtection="1">
      <alignment horizontal="right" vertical="center"/>
      <protection hidden="1"/>
    </xf>
    <xf numFmtId="0" fontId="9" fillId="0" borderId="0" xfId="0" applyFont="1" applyBorder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5" fillId="0" borderId="0" xfId="0" applyFont="1" applyProtection="1">
      <alignment vertical="center"/>
      <protection locked="0" hidden="1"/>
    </xf>
    <xf numFmtId="0" fontId="16" fillId="0" borderId="0" xfId="0" applyFont="1" applyAlignment="1" applyProtection="1">
      <alignment horizontal="left" vertical="center"/>
      <protection hidden="1"/>
    </xf>
    <xf numFmtId="0" fontId="12" fillId="3" borderId="6" xfId="0" applyFont="1" applyFill="1" applyBorder="1" applyProtection="1">
      <alignment vertical="center"/>
      <protection hidden="1"/>
    </xf>
    <xf numFmtId="0" fontId="12" fillId="3" borderId="71" xfId="0" applyFont="1" applyFill="1" applyBorder="1" applyProtection="1">
      <alignment vertical="center"/>
      <protection hidden="1"/>
    </xf>
    <xf numFmtId="0" fontId="12" fillId="3" borderId="72" xfId="0" applyFont="1" applyFill="1" applyBorder="1" applyProtection="1">
      <alignment vertical="center"/>
      <protection hidden="1"/>
    </xf>
    <xf numFmtId="0" fontId="12" fillId="0" borderId="6" xfId="0" applyFont="1" applyBorder="1" applyProtection="1">
      <alignment vertical="center"/>
      <protection hidden="1"/>
    </xf>
    <xf numFmtId="0" fontId="3" fillId="0" borderId="71" xfId="0" applyFont="1" applyBorder="1" applyProtection="1">
      <alignment vertical="center"/>
      <protection hidden="1"/>
    </xf>
    <xf numFmtId="0" fontId="12" fillId="0" borderId="71" xfId="0" applyFont="1" applyBorder="1" applyProtection="1">
      <alignment vertical="center"/>
      <protection hidden="1"/>
    </xf>
    <xf numFmtId="0" fontId="12" fillId="0" borderId="72" xfId="0" applyFont="1" applyBorder="1" applyProtection="1">
      <alignment vertical="center"/>
      <protection hidden="1"/>
    </xf>
    <xf numFmtId="0" fontId="3" fillId="0" borderId="71" xfId="0" applyFont="1" applyBorder="1" applyAlignment="1" applyProtection="1">
      <alignment vertical="center"/>
      <protection hidden="1"/>
    </xf>
    <xf numFmtId="0" fontId="12" fillId="3" borderId="2" xfId="0" applyFont="1" applyFill="1" applyBorder="1" applyProtection="1">
      <alignment vertical="center"/>
      <protection hidden="1"/>
    </xf>
    <xf numFmtId="0" fontId="12" fillId="3" borderId="67" xfId="0" applyFont="1" applyFill="1" applyBorder="1" applyProtection="1">
      <alignment vertical="center"/>
      <protection hidden="1"/>
    </xf>
    <xf numFmtId="0" fontId="12" fillId="3" borderId="68" xfId="0" applyFont="1" applyFill="1" applyBorder="1" applyProtection="1">
      <alignment vertical="center"/>
      <protection hidden="1"/>
    </xf>
    <xf numFmtId="0" fontId="12" fillId="0" borderId="73" xfId="0" applyFont="1" applyBorder="1" applyProtection="1">
      <alignment vertical="center"/>
      <protection hidden="1"/>
    </xf>
    <xf numFmtId="0" fontId="12" fillId="0" borderId="74" xfId="0" applyFont="1" applyBorder="1" applyProtection="1">
      <alignment vertical="center"/>
      <protection hidden="1"/>
    </xf>
    <xf numFmtId="0" fontId="12" fillId="0" borderId="75" xfId="0" applyFont="1" applyBorder="1" applyProtection="1">
      <alignment vertical="center"/>
      <protection hidden="1"/>
    </xf>
    <xf numFmtId="0" fontId="12" fillId="0" borderId="11" xfId="0" applyFont="1" applyBorder="1" applyProtection="1">
      <alignment vertical="center"/>
      <protection hidden="1"/>
    </xf>
    <xf numFmtId="0" fontId="12" fillId="0" borderId="12" xfId="0" applyFont="1" applyBorder="1" applyProtection="1">
      <alignment vertical="center"/>
      <protection hidden="1"/>
    </xf>
    <xf numFmtId="0" fontId="12" fillId="0" borderId="13" xfId="0" applyFont="1" applyBorder="1" applyProtection="1">
      <alignment vertical="center"/>
      <protection hidden="1"/>
    </xf>
    <xf numFmtId="0" fontId="12" fillId="0" borderId="76" xfId="0" applyFont="1" applyBorder="1" applyProtection="1">
      <alignment vertical="center"/>
      <protection hidden="1"/>
    </xf>
    <xf numFmtId="0" fontId="12" fillId="0" borderId="77" xfId="0" applyFont="1" applyBorder="1" applyProtection="1">
      <alignment vertical="center"/>
      <protection hidden="1"/>
    </xf>
    <xf numFmtId="0" fontId="12" fillId="0" borderId="78" xfId="0" applyFont="1" applyBorder="1" applyProtection="1">
      <alignment vertical="center"/>
      <protection hidden="1"/>
    </xf>
    <xf numFmtId="0" fontId="12" fillId="0" borderId="2" xfId="0" applyFont="1" applyBorder="1" applyProtection="1">
      <alignment vertical="center"/>
      <protection hidden="1"/>
    </xf>
    <xf numFmtId="0" fontId="12" fillId="0" borderId="67" xfId="0" applyFont="1" applyBorder="1" applyProtection="1">
      <alignment vertical="center"/>
      <protection hidden="1"/>
    </xf>
    <xf numFmtId="0" fontId="12" fillId="0" borderId="68" xfId="0" applyFont="1" applyBorder="1" applyProtection="1">
      <alignment vertical="center"/>
      <protection hidden="1"/>
    </xf>
    <xf numFmtId="0" fontId="12" fillId="0" borderId="3" xfId="0" applyFont="1" applyBorder="1" applyProtection="1">
      <alignment vertical="center"/>
      <protection hidden="1"/>
    </xf>
    <xf numFmtId="0" fontId="12" fillId="0" borderId="0" xfId="0" applyFont="1" applyBorder="1" applyProtection="1">
      <alignment vertical="center"/>
      <protection hidden="1"/>
    </xf>
    <xf numFmtId="0" fontId="12" fillId="0" borderId="4" xfId="0" applyFont="1" applyBorder="1" applyProtection="1">
      <alignment vertical="center"/>
      <protection hidden="1"/>
    </xf>
    <xf numFmtId="0" fontId="3" fillId="0" borderId="0" xfId="0" applyNumberFormat="1" applyFont="1" applyAlignment="1" applyProtection="1">
      <alignment horizontal="left" vertical="top" wrapText="1"/>
      <protection hidden="1"/>
    </xf>
    <xf numFmtId="0" fontId="3" fillId="0" borderId="53" xfId="0" applyFont="1" applyBorder="1" applyAlignment="1" applyProtection="1">
      <alignment horizontal="left" vertical="center" shrinkToFit="1"/>
      <protection hidden="1"/>
    </xf>
    <xf numFmtId="0" fontId="3" fillId="0" borderId="54" xfId="0" applyFont="1" applyBorder="1" applyAlignment="1" applyProtection="1">
      <alignment horizontal="left" vertical="center" shrinkToFit="1"/>
      <protection hidden="1"/>
    </xf>
    <xf numFmtId="0" fontId="3" fillId="0" borderId="41" xfId="0" applyFont="1" applyBorder="1" applyAlignment="1" applyProtection="1">
      <alignment horizontal="left" vertical="center" shrinkToFit="1"/>
      <protection hidden="1"/>
    </xf>
    <xf numFmtId="0" fontId="3" fillId="0" borderId="42" xfId="0" applyFont="1" applyBorder="1" applyAlignment="1" applyProtection="1">
      <alignment horizontal="left" vertical="center" shrinkToFit="1"/>
      <protection hidden="1"/>
    </xf>
    <xf numFmtId="0" fontId="3" fillId="0" borderId="61" xfId="0" applyFont="1" applyBorder="1" applyAlignment="1" applyProtection="1">
      <alignment horizontal="left" vertical="center" shrinkToFit="1"/>
      <protection hidden="1"/>
    </xf>
    <xf numFmtId="0" fontId="3" fillId="3" borderId="8" xfId="0" applyFont="1" applyFill="1" applyBorder="1" applyAlignment="1" applyProtection="1">
      <alignment horizontal="center" vertical="center"/>
      <protection hidden="1"/>
    </xf>
    <xf numFmtId="3" fontId="3" fillId="0" borderId="42" xfId="0" applyNumberFormat="1" applyFont="1" applyBorder="1" applyAlignment="1" applyProtection="1">
      <alignment horizontal="right" vertical="center"/>
      <protection hidden="1"/>
    </xf>
    <xf numFmtId="177" fontId="3" fillId="0" borderId="42" xfId="0" applyNumberFormat="1" applyFont="1" applyBorder="1" applyAlignment="1" applyProtection="1">
      <alignment horizontal="center" vertical="center"/>
      <protection hidden="1"/>
    </xf>
    <xf numFmtId="177" fontId="3" fillId="0" borderId="66" xfId="0" applyNumberFormat="1" applyFont="1" applyBorder="1" applyAlignment="1" applyProtection="1">
      <alignment horizontal="right" vertical="center"/>
      <protection hidden="1"/>
    </xf>
    <xf numFmtId="177" fontId="3" fillId="0" borderId="42" xfId="0" applyNumberFormat="1" applyFont="1" applyBorder="1" applyAlignment="1" applyProtection="1">
      <alignment horizontal="right" vertical="center"/>
      <protection hidden="1"/>
    </xf>
    <xf numFmtId="177" fontId="3" fillId="0" borderId="51" xfId="0" applyNumberFormat="1" applyFont="1" applyBorder="1" applyAlignment="1" applyProtection="1">
      <alignment horizontal="center" vertical="center"/>
      <protection hidden="1"/>
    </xf>
    <xf numFmtId="177" fontId="3" fillId="0" borderId="52" xfId="0" applyNumberFormat="1" applyFont="1" applyBorder="1" applyAlignment="1" applyProtection="1">
      <alignment horizontal="center" vertical="center"/>
      <protection hidden="1"/>
    </xf>
    <xf numFmtId="0" fontId="3" fillId="0" borderId="51" xfId="0" applyFont="1" applyBorder="1" applyAlignment="1" applyProtection="1">
      <alignment horizontal="center" vertical="center"/>
      <protection hidden="1"/>
    </xf>
    <xf numFmtId="0" fontId="3" fillId="0" borderId="52" xfId="0" applyFont="1" applyBorder="1" applyAlignment="1" applyProtection="1">
      <alignment horizontal="center" vertical="center"/>
      <protection hidden="1"/>
    </xf>
    <xf numFmtId="3" fontId="3" fillId="0" borderId="51" xfId="0" applyNumberFormat="1" applyFont="1" applyBorder="1" applyAlignment="1" applyProtection="1">
      <alignment horizontal="center" vertical="center"/>
      <protection hidden="1"/>
    </xf>
    <xf numFmtId="3" fontId="3" fillId="0" borderId="45" xfId="0" applyNumberFormat="1" applyFont="1" applyBorder="1" applyAlignment="1" applyProtection="1">
      <alignment horizontal="center" vertical="center"/>
      <protection hidden="1"/>
    </xf>
    <xf numFmtId="3" fontId="3" fillId="0" borderId="52" xfId="0" applyNumberFormat="1" applyFont="1" applyBorder="1" applyAlignment="1" applyProtection="1">
      <alignment horizontal="center" vertical="center"/>
      <protection hidden="1"/>
    </xf>
    <xf numFmtId="178" fontId="3" fillId="0" borderId="42" xfId="1" applyNumberFormat="1" applyFont="1" applyBorder="1" applyAlignment="1" applyProtection="1">
      <alignment horizontal="right" vertical="center"/>
      <protection hidden="1"/>
    </xf>
    <xf numFmtId="178" fontId="3" fillId="0" borderId="43" xfId="1" applyNumberFormat="1" applyFont="1" applyBorder="1" applyAlignment="1" applyProtection="1">
      <alignment horizontal="right" vertical="center"/>
      <protection hidden="1"/>
    </xf>
    <xf numFmtId="0" fontId="3" fillId="0" borderId="28" xfId="0" applyFont="1" applyBorder="1" applyAlignment="1" applyProtection="1">
      <alignment horizontal="center" vertical="center"/>
      <protection locked="0" hidden="1"/>
    </xf>
    <xf numFmtId="0" fontId="3" fillId="0" borderId="26" xfId="0" applyFont="1" applyBorder="1" applyAlignment="1" applyProtection="1">
      <alignment horizontal="center" vertical="center"/>
      <protection locked="0"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178" fontId="3" fillId="0" borderId="41" xfId="0" applyNumberFormat="1" applyFont="1" applyBorder="1" applyAlignment="1" applyProtection="1">
      <alignment horizontal="right" vertical="center"/>
      <protection hidden="1"/>
    </xf>
    <xf numFmtId="178" fontId="3" fillId="0" borderId="42" xfId="0" applyNumberFormat="1" applyFont="1" applyBorder="1" applyAlignment="1" applyProtection="1">
      <alignment horizontal="right" vertical="center"/>
      <protection hidden="1"/>
    </xf>
    <xf numFmtId="178" fontId="3" fillId="0" borderId="43" xfId="0" applyNumberFormat="1" applyFont="1" applyBorder="1" applyAlignment="1" applyProtection="1">
      <alignment horizontal="right" vertical="center"/>
      <protection hidden="1"/>
    </xf>
    <xf numFmtId="178" fontId="7" fillId="4" borderId="41" xfId="0" applyNumberFormat="1" applyFont="1" applyFill="1" applyBorder="1" applyAlignment="1" applyProtection="1">
      <alignment horizontal="right" vertical="center"/>
      <protection hidden="1"/>
    </xf>
    <xf numFmtId="178" fontId="7" fillId="4" borderId="42" xfId="0" applyNumberFormat="1" applyFont="1" applyFill="1" applyBorder="1" applyAlignment="1" applyProtection="1">
      <alignment horizontal="right" vertical="center"/>
      <protection hidden="1"/>
    </xf>
    <xf numFmtId="178" fontId="7" fillId="4" borderId="43" xfId="0" applyNumberFormat="1" applyFont="1" applyFill="1" applyBorder="1" applyAlignment="1" applyProtection="1">
      <alignment horizontal="right" vertical="center"/>
      <protection hidden="1"/>
    </xf>
    <xf numFmtId="178" fontId="3" fillId="0" borderId="49" xfId="0" applyNumberFormat="1" applyFont="1" applyBorder="1" applyAlignment="1" applyProtection="1">
      <alignment horizontal="right" vertical="center"/>
      <protection hidden="1"/>
    </xf>
    <xf numFmtId="178" fontId="3" fillId="0" borderId="50" xfId="0" applyNumberFormat="1" applyFont="1" applyBorder="1" applyAlignment="1" applyProtection="1">
      <alignment horizontal="right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11" fillId="0" borderId="33" xfId="0" applyFont="1" applyBorder="1" applyAlignment="1" applyProtection="1">
      <alignment horizontal="left" vertical="center" indent="1"/>
      <protection hidden="1"/>
    </xf>
    <xf numFmtId="0" fontId="11" fillId="0" borderId="34" xfId="0" applyFont="1" applyBorder="1" applyAlignment="1" applyProtection="1">
      <alignment horizontal="left" vertical="center" indent="1"/>
      <protection hidden="1"/>
    </xf>
    <xf numFmtId="0" fontId="11" fillId="0" borderId="35" xfId="0" applyFont="1" applyBorder="1" applyAlignment="1" applyProtection="1">
      <alignment horizontal="left" vertical="center" indent="1"/>
      <protection hidden="1"/>
    </xf>
    <xf numFmtId="0" fontId="11" fillId="0" borderId="11" xfId="0" applyFont="1" applyBorder="1" applyAlignment="1" applyProtection="1">
      <alignment horizontal="left" vertical="center" indent="1"/>
      <protection hidden="1"/>
    </xf>
    <xf numFmtId="0" fontId="11" fillId="0" borderId="12" xfId="0" applyFont="1" applyBorder="1" applyAlignment="1" applyProtection="1">
      <alignment horizontal="left" vertical="center" indent="1"/>
      <protection hidden="1"/>
    </xf>
    <xf numFmtId="0" fontId="11" fillId="0" borderId="13" xfId="0" applyFont="1" applyBorder="1" applyAlignment="1" applyProtection="1">
      <alignment horizontal="left" vertical="center" indent="1"/>
      <protection hidden="1"/>
    </xf>
    <xf numFmtId="0" fontId="11" fillId="0" borderId="21" xfId="0" applyFont="1" applyBorder="1" applyAlignment="1" applyProtection="1">
      <alignment horizontal="left" vertical="center" indent="1"/>
      <protection hidden="1"/>
    </xf>
    <xf numFmtId="0" fontId="11" fillId="0" borderId="22" xfId="0" applyFont="1" applyBorder="1" applyAlignment="1" applyProtection="1">
      <alignment horizontal="left" vertical="center" indent="1"/>
      <protection hidden="1"/>
    </xf>
    <xf numFmtId="0" fontId="11" fillId="0" borderId="23" xfId="0" applyFont="1" applyBorder="1" applyAlignment="1" applyProtection="1">
      <alignment horizontal="left" vertical="center" indent="1"/>
      <protection hidden="1"/>
    </xf>
    <xf numFmtId="0" fontId="9" fillId="0" borderId="28" xfId="0" applyNumberFormat="1" applyFont="1" applyBorder="1" applyAlignment="1" applyProtection="1">
      <alignment horizontal="left" vertical="center" indent="1"/>
      <protection locked="0" hidden="1"/>
    </xf>
    <xf numFmtId="0" fontId="9" fillId="0" borderId="26" xfId="0" applyNumberFormat="1" applyFont="1" applyBorder="1" applyAlignment="1" applyProtection="1">
      <alignment horizontal="left" vertical="center" indent="1"/>
      <protection locked="0" hidden="1"/>
    </xf>
    <xf numFmtId="0" fontId="9" fillId="0" borderId="27" xfId="0" applyNumberFormat="1" applyFont="1" applyBorder="1" applyAlignment="1" applyProtection="1">
      <alignment horizontal="left" vertical="center" indent="1"/>
      <protection locked="0" hidden="1"/>
    </xf>
    <xf numFmtId="0" fontId="9" fillId="7" borderId="30" xfId="0" applyFont="1" applyFill="1" applyBorder="1" applyAlignment="1" applyProtection="1">
      <alignment horizontal="left" vertical="center"/>
      <protection hidden="1"/>
    </xf>
    <xf numFmtId="0" fontId="9" fillId="7" borderId="31" xfId="0" applyFont="1" applyFill="1" applyBorder="1" applyAlignment="1" applyProtection="1">
      <alignment horizontal="left" vertical="center"/>
      <protection hidden="1"/>
    </xf>
    <xf numFmtId="0" fontId="9" fillId="7" borderId="32" xfId="0" applyFont="1" applyFill="1" applyBorder="1" applyAlignment="1" applyProtection="1">
      <alignment horizontal="left" vertical="center"/>
      <protection hidden="1"/>
    </xf>
    <xf numFmtId="0" fontId="9" fillId="7" borderId="10" xfId="0" applyFont="1" applyFill="1" applyBorder="1" applyAlignment="1" applyProtection="1">
      <alignment horizontal="left" vertical="center"/>
      <protection hidden="1"/>
    </xf>
    <xf numFmtId="0" fontId="9" fillId="7" borderId="0" xfId="0" applyFont="1" applyFill="1" applyBorder="1" applyAlignment="1" applyProtection="1">
      <alignment horizontal="left" vertical="center"/>
      <protection hidden="1"/>
    </xf>
    <xf numFmtId="0" fontId="9" fillId="7" borderId="4" xfId="0" applyFont="1" applyFill="1" applyBorder="1" applyAlignment="1" applyProtection="1">
      <alignment horizontal="left" vertical="center"/>
      <protection hidden="1"/>
    </xf>
    <xf numFmtId="0" fontId="9" fillId="7" borderId="18" xfId="0" applyFont="1" applyFill="1" applyBorder="1" applyAlignment="1" applyProtection="1">
      <alignment horizontal="left" vertical="center"/>
      <protection hidden="1"/>
    </xf>
    <xf numFmtId="0" fontId="9" fillId="7" borderId="19" xfId="0" applyFont="1" applyFill="1" applyBorder="1" applyAlignment="1" applyProtection="1">
      <alignment horizontal="left" vertical="center"/>
      <protection hidden="1"/>
    </xf>
    <xf numFmtId="0" fontId="9" fillId="7" borderId="20" xfId="0" applyFont="1" applyFill="1" applyBorder="1" applyAlignment="1" applyProtection="1">
      <alignment horizontal="left" vertical="center"/>
      <protection hidden="1"/>
    </xf>
    <xf numFmtId="177" fontId="11" fillId="0" borderId="33" xfId="0" applyNumberFormat="1" applyFont="1" applyBorder="1" applyAlignment="1" applyProtection="1">
      <alignment horizontal="center" vertical="center"/>
      <protection locked="0" hidden="1"/>
    </xf>
    <xf numFmtId="177" fontId="11" fillId="0" borderId="34" xfId="0" applyNumberFormat="1" applyFont="1" applyBorder="1" applyAlignment="1" applyProtection="1">
      <alignment horizontal="center" vertical="center"/>
      <protection locked="0" hidden="1"/>
    </xf>
    <xf numFmtId="177" fontId="11" fillId="0" borderId="35" xfId="0" applyNumberFormat="1" applyFont="1" applyBorder="1" applyAlignment="1" applyProtection="1">
      <alignment horizontal="center" vertical="center"/>
      <protection locked="0" hidden="1"/>
    </xf>
    <xf numFmtId="177" fontId="11" fillId="0" borderId="11" xfId="0" applyNumberFormat="1" applyFont="1" applyBorder="1" applyAlignment="1" applyProtection="1">
      <alignment horizontal="center" vertical="center"/>
      <protection locked="0" hidden="1"/>
    </xf>
    <xf numFmtId="177" fontId="11" fillId="0" borderId="12" xfId="0" applyNumberFormat="1" applyFont="1" applyBorder="1" applyAlignment="1" applyProtection="1">
      <alignment horizontal="center" vertical="center"/>
      <protection locked="0" hidden="1"/>
    </xf>
    <xf numFmtId="177" fontId="11" fillId="0" borderId="13" xfId="0" applyNumberFormat="1" applyFont="1" applyBorder="1" applyAlignment="1" applyProtection="1">
      <alignment horizontal="center" vertical="center"/>
      <protection locked="0" hidden="1"/>
    </xf>
    <xf numFmtId="177" fontId="11" fillId="0" borderId="21" xfId="0" applyNumberFormat="1" applyFont="1" applyBorder="1" applyAlignment="1" applyProtection="1">
      <alignment horizontal="center" vertical="center"/>
      <protection locked="0" hidden="1"/>
    </xf>
    <xf numFmtId="177" fontId="11" fillId="0" borderId="22" xfId="0" applyNumberFormat="1" applyFont="1" applyBorder="1" applyAlignment="1" applyProtection="1">
      <alignment horizontal="center" vertical="center"/>
      <protection locked="0" hidden="1"/>
    </xf>
    <xf numFmtId="177" fontId="11" fillId="0" borderId="23" xfId="0" applyNumberFormat="1" applyFont="1" applyBorder="1" applyAlignment="1" applyProtection="1">
      <alignment horizontal="center" vertical="center"/>
      <protection locked="0" hidden="1"/>
    </xf>
    <xf numFmtId="177" fontId="3" fillId="0" borderId="58" xfId="0" applyNumberFormat="1" applyFont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left" vertical="center"/>
      <protection hidden="1"/>
    </xf>
    <xf numFmtId="0" fontId="3" fillId="0" borderId="42" xfId="0" applyFont="1" applyBorder="1" applyAlignment="1" applyProtection="1">
      <alignment horizontal="left" vertical="center"/>
      <protection hidden="1"/>
    </xf>
    <xf numFmtId="0" fontId="7" fillId="4" borderId="41" xfId="0" applyFont="1" applyFill="1" applyBorder="1" applyAlignment="1" applyProtection="1">
      <alignment horizontal="left" vertical="center"/>
      <protection hidden="1"/>
    </xf>
    <xf numFmtId="0" fontId="7" fillId="4" borderId="42" xfId="0" applyFont="1" applyFill="1" applyBorder="1" applyAlignment="1" applyProtection="1">
      <alignment horizontal="left" vertical="center"/>
      <protection hidden="1"/>
    </xf>
    <xf numFmtId="178" fontId="7" fillId="4" borderId="49" xfId="0" applyNumberFormat="1" applyFont="1" applyFill="1" applyBorder="1" applyAlignment="1" applyProtection="1">
      <alignment horizontal="right" vertical="center"/>
      <protection hidden="1"/>
    </xf>
    <xf numFmtId="178" fontId="7" fillId="4" borderId="50" xfId="0" applyNumberFormat="1" applyFont="1" applyFill="1" applyBorder="1" applyAlignment="1" applyProtection="1">
      <alignment horizontal="right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178" fontId="3" fillId="0" borderId="41" xfId="1" applyNumberFormat="1" applyFont="1" applyBorder="1" applyAlignment="1" applyProtection="1">
      <alignment horizontal="right" vertical="center"/>
      <protection hidden="1"/>
    </xf>
    <xf numFmtId="0" fontId="7" fillId="5" borderId="44" xfId="0" applyFont="1" applyFill="1" applyBorder="1" applyAlignment="1" applyProtection="1">
      <alignment horizontal="left" vertical="center"/>
      <protection hidden="1"/>
    </xf>
    <xf numFmtId="0" fontId="7" fillId="5" borderId="45" xfId="0" applyFont="1" applyFill="1" applyBorder="1" applyAlignment="1" applyProtection="1">
      <alignment horizontal="left" vertical="center"/>
      <protection hidden="1"/>
    </xf>
    <xf numFmtId="178" fontId="7" fillId="5" borderId="44" xfId="0" applyNumberFormat="1" applyFont="1" applyFill="1" applyBorder="1" applyAlignment="1" applyProtection="1">
      <alignment horizontal="right" vertical="center"/>
      <protection hidden="1"/>
    </xf>
    <xf numFmtId="178" fontId="7" fillId="5" borderId="45" xfId="0" applyNumberFormat="1" applyFont="1" applyFill="1" applyBorder="1" applyAlignment="1" applyProtection="1">
      <alignment horizontal="right" vertical="center"/>
      <protection hidden="1"/>
    </xf>
    <xf numFmtId="178" fontId="7" fillId="5" borderId="46" xfId="0" applyNumberFormat="1" applyFont="1" applyFill="1" applyBorder="1" applyAlignment="1" applyProtection="1">
      <alignment horizontal="right" vertical="center"/>
      <protection hidden="1"/>
    </xf>
    <xf numFmtId="178" fontId="7" fillId="5" borderId="51" xfId="0" applyNumberFormat="1" applyFont="1" applyFill="1" applyBorder="1" applyAlignment="1" applyProtection="1">
      <alignment horizontal="right" vertical="center"/>
      <protection hidden="1"/>
    </xf>
    <xf numFmtId="178" fontId="7" fillId="5" borderId="52" xfId="0" applyNumberFormat="1" applyFont="1" applyFill="1" applyBorder="1" applyAlignment="1" applyProtection="1">
      <alignment horizontal="right" vertical="center"/>
      <protection hidden="1"/>
    </xf>
    <xf numFmtId="0" fontId="3" fillId="0" borderId="57" xfId="0" applyFont="1" applyBorder="1" applyAlignment="1" applyProtection="1">
      <alignment horizontal="center" vertical="center"/>
      <protection hidden="1"/>
    </xf>
    <xf numFmtId="3" fontId="3" fillId="0" borderId="57" xfId="0" applyNumberFormat="1" applyFont="1" applyBorder="1" applyAlignment="1" applyProtection="1">
      <alignment horizontal="right" vertical="center"/>
      <protection hidden="1"/>
    </xf>
    <xf numFmtId="177" fontId="3" fillId="0" borderId="57" xfId="0" applyNumberFormat="1" applyFont="1" applyBorder="1" applyAlignment="1" applyProtection="1">
      <alignment horizontal="center" vertical="center"/>
      <protection hidden="1"/>
    </xf>
    <xf numFmtId="178" fontId="7" fillId="8" borderId="26" xfId="1" applyNumberFormat="1" applyFont="1" applyFill="1" applyBorder="1" applyAlignment="1" applyProtection="1">
      <alignment horizontal="right" vertical="center"/>
      <protection hidden="1"/>
    </xf>
    <xf numFmtId="178" fontId="7" fillId="8" borderId="29" xfId="1" applyNumberFormat="1" applyFont="1" applyFill="1" applyBorder="1" applyAlignment="1" applyProtection="1">
      <alignment horizontal="right" vertical="center"/>
      <protection hidden="1"/>
    </xf>
    <xf numFmtId="177" fontId="3" fillId="0" borderId="45" xfId="0" applyNumberFormat="1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3" fontId="3" fillId="0" borderId="54" xfId="0" applyNumberFormat="1" applyFont="1" applyBorder="1" applyAlignment="1" applyProtection="1">
      <alignment horizontal="right" vertical="center"/>
      <protection hidden="1"/>
    </xf>
    <xf numFmtId="178" fontId="3" fillId="0" borderId="54" xfId="1" applyNumberFormat="1" applyFont="1" applyBorder="1" applyAlignment="1" applyProtection="1">
      <alignment horizontal="right" vertical="center"/>
      <protection hidden="1"/>
    </xf>
    <xf numFmtId="178" fontId="3" fillId="0" borderId="55" xfId="1" applyNumberFormat="1" applyFont="1" applyBorder="1" applyAlignment="1" applyProtection="1">
      <alignment horizontal="right" vertical="center"/>
      <protection hidden="1"/>
    </xf>
    <xf numFmtId="177" fontId="3" fillId="0" borderId="54" xfId="0" applyNumberFormat="1" applyFont="1" applyBorder="1" applyAlignment="1" applyProtection="1">
      <alignment horizontal="center" vertical="center"/>
      <protection hidden="1"/>
    </xf>
    <xf numFmtId="0" fontId="3" fillId="3" borderId="59" xfId="0" applyFont="1" applyFill="1" applyBorder="1" applyAlignment="1" applyProtection="1">
      <alignment horizontal="center" vertical="center"/>
      <protection hidden="1"/>
    </xf>
    <xf numFmtId="0" fontId="3" fillId="3" borderId="60" xfId="0" applyFont="1" applyFill="1" applyBorder="1" applyAlignment="1" applyProtection="1">
      <alignment horizontal="center" vertical="center"/>
      <protection hidden="1"/>
    </xf>
    <xf numFmtId="0" fontId="3" fillId="0" borderId="58" xfId="0" applyFont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hidden="1"/>
    </xf>
    <xf numFmtId="3" fontId="3" fillId="0" borderId="58" xfId="0" applyNumberFormat="1" applyFont="1" applyBorder="1" applyAlignment="1" applyProtection="1">
      <alignment horizontal="right" vertical="center"/>
      <protection hidden="1"/>
    </xf>
    <xf numFmtId="177" fontId="3" fillId="0" borderId="65" xfId="0" applyNumberFormat="1" applyFont="1" applyBorder="1" applyAlignment="1" applyProtection="1">
      <alignment horizontal="right" vertical="center"/>
      <protection hidden="1"/>
    </xf>
    <xf numFmtId="177" fontId="3" fillId="0" borderId="54" xfId="0" applyNumberFormat="1" applyFont="1" applyBorder="1" applyAlignment="1" applyProtection="1">
      <alignment horizontal="right" vertical="center"/>
      <protection hidden="1"/>
    </xf>
    <xf numFmtId="0" fontId="12" fillId="0" borderId="12" xfId="0" applyFont="1" applyBorder="1" applyAlignment="1" applyProtection="1">
      <alignment horizontal="center" vertical="center"/>
      <protection hidden="1"/>
    </xf>
    <xf numFmtId="31" fontId="15" fillId="0" borderId="0" xfId="0" applyNumberFormat="1" applyFont="1" applyAlignment="1" applyProtection="1">
      <alignment horizontal="left" vertical="center"/>
      <protection locked="0" hidden="1"/>
    </xf>
    <xf numFmtId="0" fontId="14" fillId="0" borderId="0" xfId="0" applyFont="1" applyAlignment="1" applyProtection="1">
      <alignment horizontal="center" vertical="center"/>
      <protection hidden="1"/>
    </xf>
    <xf numFmtId="0" fontId="12" fillId="0" borderId="13" xfId="0" applyFont="1" applyBorder="1" applyAlignment="1" applyProtection="1">
      <alignment horizontal="center" vertical="center"/>
      <protection hidden="1"/>
    </xf>
    <xf numFmtId="177" fontId="12" fillId="0" borderId="12" xfId="0" applyNumberFormat="1" applyFont="1" applyBorder="1" applyAlignment="1" applyProtection="1">
      <alignment horizontal="center" vertical="center"/>
      <protection hidden="1"/>
    </xf>
    <xf numFmtId="177" fontId="12" fillId="0" borderId="13" xfId="0" applyNumberFormat="1" applyFont="1" applyBorder="1" applyAlignment="1" applyProtection="1">
      <alignment horizontal="center" vertical="center"/>
      <protection hidden="1"/>
    </xf>
    <xf numFmtId="178" fontId="12" fillId="0" borderId="12" xfId="0" applyNumberFormat="1" applyFont="1" applyBorder="1" applyAlignment="1" applyProtection="1">
      <alignment horizontal="right" vertical="center"/>
      <protection hidden="1"/>
    </xf>
    <xf numFmtId="178" fontId="12" fillId="0" borderId="13" xfId="0" applyNumberFormat="1" applyFont="1" applyBorder="1" applyAlignment="1" applyProtection="1">
      <alignment horizontal="right" vertical="center"/>
      <protection hidden="1"/>
    </xf>
    <xf numFmtId="0" fontId="12" fillId="3" borderId="67" xfId="0" applyFont="1" applyFill="1" applyBorder="1" applyAlignment="1" applyProtection="1">
      <alignment horizontal="center" vertical="center"/>
      <protection hidden="1"/>
    </xf>
    <xf numFmtId="0" fontId="12" fillId="3" borderId="68" xfId="0" applyFont="1" applyFill="1" applyBorder="1" applyAlignment="1" applyProtection="1">
      <alignment horizontal="center" vertical="center"/>
      <protection hidden="1"/>
    </xf>
    <xf numFmtId="3" fontId="12" fillId="0" borderId="12" xfId="0" applyNumberFormat="1" applyFont="1" applyBorder="1" applyAlignment="1" applyProtection="1">
      <alignment horizontal="right" vertical="center"/>
      <protection hidden="1"/>
    </xf>
    <xf numFmtId="3" fontId="12" fillId="0" borderId="13" xfId="0" applyNumberFormat="1" applyFont="1" applyBorder="1" applyAlignment="1" applyProtection="1">
      <alignment horizontal="right" vertical="center"/>
      <protection hidden="1"/>
    </xf>
    <xf numFmtId="178" fontId="12" fillId="0" borderId="6" xfId="0" applyNumberFormat="1" applyFont="1" applyBorder="1" applyAlignment="1" applyProtection="1">
      <alignment horizontal="right" vertical="center"/>
      <protection hidden="1"/>
    </xf>
    <xf numFmtId="178" fontId="12" fillId="0" borderId="71" xfId="0" applyNumberFormat="1" applyFont="1" applyBorder="1" applyAlignment="1" applyProtection="1">
      <alignment horizontal="right" vertical="center"/>
      <protection hidden="1"/>
    </xf>
    <xf numFmtId="178" fontId="12" fillId="0" borderId="72" xfId="0" applyNumberFormat="1" applyFont="1" applyBorder="1" applyAlignment="1" applyProtection="1">
      <alignment horizontal="right" vertical="center"/>
      <protection hidden="1"/>
    </xf>
    <xf numFmtId="0" fontId="3" fillId="0" borderId="71" xfId="0" applyFont="1" applyBorder="1" applyAlignment="1" applyProtection="1">
      <alignment horizontal="center" vertical="center"/>
      <protection hidden="1"/>
    </xf>
    <xf numFmtId="0" fontId="12" fillId="0" borderId="5" xfId="0" applyFont="1" applyBorder="1" applyAlignment="1" applyProtection="1">
      <alignment horizontal="left" vertical="top" wrapText="1"/>
      <protection hidden="1"/>
    </xf>
    <xf numFmtId="0" fontId="12" fillId="0" borderId="69" xfId="0" applyFont="1" applyBorder="1" applyAlignment="1" applyProtection="1">
      <alignment horizontal="left" vertical="top" wrapText="1"/>
      <protection hidden="1"/>
    </xf>
    <xf numFmtId="0" fontId="12" fillId="0" borderId="70" xfId="0" applyFont="1" applyBorder="1" applyAlignment="1" applyProtection="1">
      <alignment horizontal="left" vertical="top" wrapText="1"/>
      <protection hidden="1"/>
    </xf>
    <xf numFmtId="38" fontId="3" fillId="0" borderId="71" xfId="1" applyFont="1" applyBorder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locked="0" hidden="1"/>
    </xf>
  </cellXfs>
  <cellStyles count="2">
    <cellStyle name="桁区切り" xfId="1" builtinId="6"/>
    <cellStyle name="標準" xfId="0" builtinId="0"/>
  </cellStyles>
  <dxfs count="1">
    <dxf>
      <font>
        <strike val="0"/>
        <color theme="0" tint="-0.499984740745262"/>
      </font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101049</xdr:colOff>
      <xdr:row>13</xdr:row>
      <xdr:rowOff>184590</xdr:rowOff>
    </xdr:from>
    <xdr:to>
      <xdr:col>23</xdr:col>
      <xdr:colOff>91048</xdr:colOff>
      <xdr:row>15</xdr:row>
      <xdr:rowOff>174588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1893FC46-74E0-E04C-B8BC-89BBB2D559A6}"/>
            </a:ext>
          </a:extLst>
        </xdr:cNvPr>
        <xdr:cNvSpPr/>
      </xdr:nvSpPr>
      <xdr:spPr>
        <a:xfrm>
          <a:off x="3552461" y="3456708"/>
          <a:ext cx="1334705" cy="572704"/>
        </a:xfrm>
        <a:prstGeom prst="downArrow">
          <a:avLst/>
        </a:prstGeom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210502</xdr:colOff>
      <xdr:row>6</xdr:row>
      <xdr:rowOff>-1</xdr:rowOff>
    </xdr:from>
    <xdr:to>
      <xdr:col>37</xdr:col>
      <xdr:colOff>36075</xdr:colOff>
      <xdr:row>10</xdr:row>
      <xdr:rowOff>59531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8C0BB97-A2F6-4D56-4044-3C02316E5B7E}"/>
            </a:ext>
          </a:extLst>
        </xdr:cNvPr>
        <xdr:cNvSpPr txBox="1"/>
      </xdr:nvSpPr>
      <xdr:spPr>
        <a:xfrm>
          <a:off x="7306627" y="1595437"/>
          <a:ext cx="956667" cy="1012032"/>
        </a:xfrm>
        <a:prstGeom prst="rect">
          <a:avLst/>
        </a:prstGeom>
        <a:noFill/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リスク社</a:t>
          </a:r>
          <a:endParaRPr kumimoji="1" lang="en-US" altLang="ja-JP" sz="1100" b="1">
            <a:solidFill>
              <a:srgbClr val="FF0000"/>
            </a:solidFill>
          </a:endParaRPr>
        </a:p>
        <a:p>
          <a:pPr algn="ctr"/>
          <a:r>
            <a:rPr kumimoji="1" lang="ja-JP" altLang="en-US" sz="1100" b="1">
              <a:solidFill>
                <a:srgbClr val="FF0000"/>
              </a:solidFill>
            </a:rPr>
            <a:t>角印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033B2-655A-4532-B35B-B802FB50118A}">
  <sheetPr codeName="Sheet1">
    <outlinePr showOutlineSymbols="0"/>
    <pageSetUpPr fitToPage="1"/>
  </sheetPr>
  <dimension ref="B1:AM55"/>
  <sheetViews>
    <sheetView showGridLines="0" tabSelected="1" zoomScale="85" zoomScaleNormal="85" workbookViewId="0">
      <selection activeCell="I5" sqref="I5:Q5"/>
    </sheetView>
  </sheetViews>
  <sheetFormatPr defaultRowHeight="18.600000000000001" customHeight="1" x14ac:dyDescent="0.45"/>
  <cols>
    <col min="1" max="1" width="1.09765625" style="22" customWidth="1"/>
    <col min="2" max="28" width="3" style="22" customWidth="1"/>
    <col min="29" max="32" width="3.796875" style="22" customWidth="1"/>
    <col min="33" max="34" width="3.59765625" style="22" customWidth="1"/>
    <col min="35" max="39" width="3.5" style="22" customWidth="1"/>
    <col min="40" max="16384" width="8.796875" style="22"/>
  </cols>
  <sheetData>
    <row r="1" spans="2:39" ht="6" customHeight="1" x14ac:dyDescent="0.45"/>
    <row r="2" spans="2:39" ht="18.600000000000001" customHeight="1" x14ac:dyDescent="0.45">
      <c r="B2" s="137" t="s">
        <v>87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7"/>
      <c r="AL2" s="137"/>
      <c r="AM2" s="137"/>
    </row>
    <row r="4" spans="2:39" ht="18.600000000000001" customHeight="1" thickBot="1" x14ac:dyDescent="0.5">
      <c r="B4" s="22" t="s">
        <v>39</v>
      </c>
    </row>
    <row r="5" spans="2:39" ht="21.6" customHeight="1" thickBot="1" x14ac:dyDescent="0.5">
      <c r="B5" s="23" t="s">
        <v>16</v>
      </c>
      <c r="C5" s="24"/>
      <c r="D5" s="24"/>
      <c r="E5" s="24"/>
      <c r="F5" s="24"/>
      <c r="G5" s="24"/>
      <c r="H5" s="25"/>
      <c r="I5" s="147"/>
      <c r="J5" s="148"/>
      <c r="K5" s="148"/>
      <c r="L5" s="148"/>
      <c r="M5" s="148"/>
      <c r="N5" s="148"/>
      <c r="O5" s="148"/>
      <c r="P5" s="148"/>
      <c r="Q5" s="149"/>
      <c r="R5" s="26" t="s">
        <v>17</v>
      </c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8"/>
      <c r="AL5" s="28"/>
      <c r="AM5" s="29"/>
    </row>
    <row r="6" spans="2:39" s="30" customFormat="1" ht="21.6" customHeight="1" x14ac:dyDescent="0.45"/>
    <row r="7" spans="2:39" s="30" customFormat="1" ht="21.6" customHeight="1" thickBot="1" x14ac:dyDescent="0.5">
      <c r="B7" s="22" t="s">
        <v>40</v>
      </c>
    </row>
    <row r="8" spans="2:39" ht="21.6" customHeight="1" x14ac:dyDescent="0.45">
      <c r="B8" s="150" t="s">
        <v>18</v>
      </c>
      <c r="C8" s="151"/>
      <c r="D8" s="151"/>
      <c r="E8" s="151"/>
      <c r="F8" s="151"/>
      <c r="G8" s="151"/>
      <c r="H8" s="152"/>
      <c r="I8" s="138" t="str">
        <f>IFERROR(IF(I5="スマートフォン接続プラン",Sheet2!B8,IF(I5="モバイルルーター接続プラン",Sheet2!B9,IF(I5="SIM接続プラン",Sheet2!B12,""))),"")</f>
        <v/>
      </c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40"/>
      <c r="AG8" s="31" t="s">
        <v>13</v>
      </c>
      <c r="AH8" s="32"/>
      <c r="AI8" s="159"/>
      <c r="AJ8" s="160"/>
      <c r="AK8" s="161"/>
      <c r="AL8" s="31" t="s">
        <v>9</v>
      </c>
      <c r="AM8" s="33"/>
    </row>
    <row r="9" spans="2:39" ht="21.6" customHeight="1" x14ac:dyDescent="0.45">
      <c r="B9" s="153"/>
      <c r="C9" s="154"/>
      <c r="D9" s="154"/>
      <c r="E9" s="154"/>
      <c r="F9" s="154"/>
      <c r="G9" s="154"/>
      <c r="H9" s="155"/>
      <c r="I9" s="141" t="str" cm="1">
        <f t="array" ref="I9">IFERROR(IF($I$5="スマートフォン接続プラン","",IF($I$5="モバイルルーター接続プラン",Sheet2!B10,IF($I$5=SIM接続プラン,"",""))),"")</f>
        <v/>
      </c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3"/>
      <c r="AG9" s="34" t="s">
        <v>13</v>
      </c>
      <c r="AH9" s="35"/>
      <c r="AI9" s="162"/>
      <c r="AJ9" s="163"/>
      <c r="AK9" s="164"/>
      <c r="AL9" s="34" t="s">
        <v>9</v>
      </c>
      <c r="AM9" s="36"/>
    </row>
    <row r="10" spans="2:39" ht="21.6" customHeight="1" thickBot="1" x14ac:dyDescent="0.5">
      <c r="B10" s="156"/>
      <c r="C10" s="157"/>
      <c r="D10" s="157"/>
      <c r="E10" s="157"/>
      <c r="F10" s="157"/>
      <c r="G10" s="157"/>
      <c r="H10" s="158"/>
      <c r="I10" s="144" t="str" cm="1">
        <f t="array" ref="I10">IFERROR(IF($I$5="スマートフォン接続プラン","",IF($I$5="モバイルルーター接続プラン",Sheet2!B11,IF($I$5=SIM接続プラン,"",""))),"")</f>
        <v/>
      </c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6"/>
      <c r="AG10" s="37" t="s">
        <v>13</v>
      </c>
      <c r="AH10" s="38"/>
      <c r="AI10" s="165"/>
      <c r="AJ10" s="166"/>
      <c r="AK10" s="167"/>
      <c r="AL10" s="37" t="s">
        <v>9</v>
      </c>
      <c r="AM10" s="39"/>
    </row>
    <row r="11" spans="2:39" s="30" customFormat="1" ht="21.6" customHeight="1" x14ac:dyDescent="0.45"/>
    <row r="12" spans="2:39" ht="18.600000000000001" customHeight="1" thickBot="1" x14ac:dyDescent="0.5">
      <c r="B12" s="22" t="s">
        <v>41</v>
      </c>
    </row>
    <row r="13" spans="2:39" ht="22.2" customHeight="1" thickBot="1" x14ac:dyDescent="0.5">
      <c r="B13" s="23" t="s">
        <v>33</v>
      </c>
      <c r="C13" s="24"/>
      <c r="D13" s="24"/>
      <c r="E13" s="24"/>
      <c r="F13" s="24"/>
      <c r="G13" s="24"/>
      <c r="H13" s="25"/>
      <c r="I13" s="124"/>
      <c r="J13" s="125"/>
      <c r="K13" s="125"/>
      <c r="L13" s="125"/>
      <c r="M13" s="28" t="s">
        <v>20</v>
      </c>
      <c r="N13" s="28"/>
      <c r="O13" s="40" t="s">
        <v>21</v>
      </c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9"/>
    </row>
    <row r="14" spans="2:39" ht="22.2" customHeight="1" x14ac:dyDescent="0.45"/>
    <row r="15" spans="2:39" ht="22.2" customHeight="1" x14ac:dyDescent="0.45"/>
    <row r="16" spans="2:39" ht="22.2" customHeight="1" x14ac:dyDescent="0.45"/>
    <row r="17" spans="2:39" ht="22.8" customHeight="1" x14ac:dyDescent="0.45">
      <c r="B17" s="169" t="s">
        <v>88</v>
      </c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169"/>
    </row>
    <row r="18" spans="2:39" ht="25.8" customHeight="1" thickBot="1" x14ac:dyDescent="0.5"/>
    <row r="19" spans="2:39" ht="18.600000000000001" customHeight="1" x14ac:dyDescent="0.45">
      <c r="B19" s="41"/>
      <c r="C19" s="42"/>
      <c r="D19" s="42"/>
      <c r="E19" s="42"/>
      <c r="F19" s="42"/>
      <c r="G19" s="42"/>
      <c r="H19" s="176" t="s">
        <v>29</v>
      </c>
      <c r="I19" s="127"/>
      <c r="J19" s="127"/>
      <c r="K19" s="127"/>
      <c r="L19" s="127"/>
      <c r="M19" s="177"/>
      <c r="N19" s="176" t="s">
        <v>30</v>
      </c>
      <c r="O19" s="127"/>
      <c r="P19" s="127"/>
      <c r="Q19" s="127"/>
      <c r="R19" s="127"/>
      <c r="S19" s="128"/>
      <c r="T19" s="43"/>
      <c r="U19" s="126" t="str">
        <f>"初年度 "&amp;I13&amp;"か月ご利用の場合"</f>
        <v>初年度 か月ご利用の場合</v>
      </c>
      <c r="V19" s="127"/>
      <c r="W19" s="127"/>
      <c r="X19" s="127"/>
      <c r="Y19" s="127"/>
      <c r="Z19" s="127"/>
      <c r="AA19" s="127"/>
      <c r="AB19" s="127"/>
      <c r="AC19" s="128"/>
    </row>
    <row r="20" spans="2:39" ht="19.8" customHeight="1" x14ac:dyDescent="0.45">
      <c r="B20" s="170" t="s">
        <v>25</v>
      </c>
      <c r="C20" s="171"/>
      <c r="D20" s="171"/>
      <c r="E20" s="171"/>
      <c r="F20" s="171"/>
      <c r="G20" s="171"/>
      <c r="H20" s="135">
        <f>AI32</f>
        <v>0</v>
      </c>
      <c r="I20" s="130"/>
      <c r="J20" s="130"/>
      <c r="K20" s="130"/>
      <c r="L20" s="130"/>
      <c r="M20" s="136"/>
      <c r="N20" s="135" t="s">
        <v>31</v>
      </c>
      <c r="O20" s="130"/>
      <c r="P20" s="130"/>
      <c r="Q20" s="130"/>
      <c r="R20" s="130"/>
      <c r="S20" s="131"/>
      <c r="T20" s="43"/>
      <c r="U20" s="129">
        <f>AI32</f>
        <v>0</v>
      </c>
      <c r="V20" s="130"/>
      <c r="W20" s="130"/>
      <c r="X20" s="130"/>
      <c r="Y20" s="130"/>
      <c r="Z20" s="130"/>
      <c r="AA20" s="130"/>
      <c r="AB20" s="130"/>
      <c r="AC20" s="131"/>
    </row>
    <row r="21" spans="2:39" ht="19.8" customHeight="1" x14ac:dyDescent="0.45">
      <c r="B21" s="170" t="s">
        <v>32</v>
      </c>
      <c r="C21" s="171"/>
      <c r="D21" s="171"/>
      <c r="E21" s="171"/>
      <c r="F21" s="171"/>
      <c r="G21" s="171"/>
      <c r="H21" s="135">
        <f>AI40</f>
        <v>0</v>
      </c>
      <c r="I21" s="130"/>
      <c r="J21" s="130"/>
      <c r="K21" s="130"/>
      <c r="L21" s="130"/>
      <c r="M21" s="136"/>
      <c r="N21" s="135">
        <f>AI40</f>
        <v>0</v>
      </c>
      <c r="O21" s="130"/>
      <c r="P21" s="130"/>
      <c r="Q21" s="130"/>
      <c r="R21" s="130"/>
      <c r="S21" s="131"/>
      <c r="T21" s="43"/>
      <c r="U21" s="129">
        <f>AI48</f>
        <v>0</v>
      </c>
      <c r="V21" s="130"/>
      <c r="W21" s="130"/>
      <c r="X21" s="130"/>
      <c r="Y21" s="130"/>
      <c r="Z21" s="130"/>
      <c r="AA21" s="130"/>
      <c r="AB21" s="130"/>
      <c r="AC21" s="131"/>
    </row>
    <row r="22" spans="2:39" ht="19.8" customHeight="1" x14ac:dyDescent="0.45">
      <c r="B22" s="172" t="s">
        <v>26</v>
      </c>
      <c r="C22" s="173"/>
      <c r="D22" s="173"/>
      <c r="E22" s="173"/>
      <c r="F22" s="173"/>
      <c r="G22" s="173"/>
      <c r="H22" s="174">
        <f>SUM(H20:M21)</f>
        <v>0</v>
      </c>
      <c r="I22" s="133"/>
      <c r="J22" s="133"/>
      <c r="K22" s="133"/>
      <c r="L22" s="133"/>
      <c r="M22" s="175"/>
      <c r="N22" s="174">
        <f>SUM(N20:S21)</f>
        <v>0</v>
      </c>
      <c r="O22" s="133"/>
      <c r="P22" s="133"/>
      <c r="Q22" s="133"/>
      <c r="R22" s="133"/>
      <c r="S22" s="134"/>
      <c r="T22" s="43"/>
      <c r="U22" s="132">
        <f>SUM(U20:U21)</f>
        <v>0</v>
      </c>
      <c r="V22" s="133"/>
      <c r="W22" s="133"/>
      <c r="X22" s="133"/>
      <c r="Y22" s="133"/>
      <c r="Z22" s="133"/>
      <c r="AA22" s="133"/>
      <c r="AB22" s="133"/>
      <c r="AC22" s="134"/>
    </row>
    <row r="23" spans="2:39" ht="19.8" customHeight="1" x14ac:dyDescent="0.45">
      <c r="B23" s="170" t="s">
        <v>27</v>
      </c>
      <c r="C23" s="171"/>
      <c r="D23" s="171"/>
      <c r="E23" s="171"/>
      <c r="F23" s="171"/>
      <c r="G23" s="171"/>
      <c r="H23" s="135">
        <f>H22*0.1</f>
        <v>0</v>
      </c>
      <c r="I23" s="130"/>
      <c r="J23" s="130"/>
      <c r="K23" s="130"/>
      <c r="L23" s="130"/>
      <c r="M23" s="136"/>
      <c r="N23" s="135">
        <f>N22*0.1</f>
        <v>0</v>
      </c>
      <c r="O23" s="130"/>
      <c r="P23" s="130"/>
      <c r="Q23" s="130"/>
      <c r="R23" s="130"/>
      <c r="S23" s="131"/>
      <c r="T23" s="43"/>
      <c r="U23" s="178">
        <f>U22*0.1</f>
        <v>0</v>
      </c>
      <c r="V23" s="122"/>
      <c r="W23" s="122"/>
      <c r="X23" s="122"/>
      <c r="Y23" s="122"/>
      <c r="Z23" s="122"/>
      <c r="AA23" s="122"/>
      <c r="AB23" s="122"/>
      <c r="AC23" s="123"/>
    </row>
    <row r="24" spans="2:39" ht="28.8" customHeight="1" thickBot="1" x14ac:dyDescent="0.5">
      <c r="B24" s="179" t="s">
        <v>28</v>
      </c>
      <c r="C24" s="180"/>
      <c r="D24" s="180"/>
      <c r="E24" s="180"/>
      <c r="F24" s="180"/>
      <c r="G24" s="180"/>
      <c r="H24" s="184">
        <f>SUM(H22:M23)</f>
        <v>0</v>
      </c>
      <c r="I24" s="182"/>
      <c r="J24" s="182"/>
      <c r="K24" s="182"/>
      <c r="L24" s="182"/>
      <c r="M24" s="185"/>
      <c r="N24" s="184">
        <f>SUM(N22:S23)</f>
        <v>0</v>
      </c>
      <c r="O24" s="182"/>
      <c r="P24" s="182"/>
      <c r="Q24" s="182"/>
      <c r="R24" s="182"/>
      <c r="S24" s="183"/>
      <c r="T24" s="43"/>
      <c r="U24" s="181">
        <f>SUM(U22:AC23)</f>
        <v>0</v>
      </c>
      <c r="V24" s="182"/>
      <c r="W24" s="182"/>
      <c r="X24" s="182"/>
      <c r="Y24" s="182"/>
      <c r="Z24" s="182"/>
      <c r="AA24" s="182"/>
      <c r="AB24" s="182"/>
      <c r="AC24" s="183"/>
    </row>
    <row r="25" spans="2:39" ht="12" customHeight="1" x14ac:dyDescent="0.45"/>
    <row r="26" spans="2:39" ht="30" customHeight="1" thickBot="1" x14ac:dyDescent="0.2">
      <c r="B26" s="44" t="s">
        <v>42</v>
      </c>
      <c r="H26" s="45"/>
      <c r="AM26" s="46" t="s">
        <v>43</v>
      </c>
    </row>
    <row r="27" spans="2:39" ht="18.600000000000001" customHeight="1" x14ac:dyDescent="0.45">
      <c r="B27" s="47" t="s">
        <v>6</v>
      </c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9" t="s">
        <v>13</v>
      </c>
      <c r="AB27" s="49"/>
      <c r="AC27" s="49" t="s">
        <v>12</v>
      </c>
      <c r="AD27" s="49"/>
      <c r="AE27" s="197" t="s">
        <v>11</v>
      </c>
      <c r="AF27" s="110"/>
      <c r="AG27" s="110"/>
      <c r="AH27" s="198"/>
      <c r="AI27" s="197" t="s">
        <v>10</v>
      </c>
      <c r="AJ27" s="110"/>
      <c r="AK27" s="110"/>
      <c r="AL27" s="110"/>
      <c r="AM27" s="200"/>
    </row>
    <row r="28" spans="2:39" ht="18.600000000000001" customHeight="1" x14ac:dyDescent="0.45">
      <c r="B28" s="50" t="str">
        <f>IFERROR(IF($I$5="スマートフォン接続プラン",Sheet2!B16,IF($I$5="モバイルルーター接続プラン",Sheet2!B17,IF($I$5="SIM接続プラン",Sheet2!B20,""))),"")</f>
        <v/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188">
        <f>AI8</f>
        <v>0</v>
      </c>
      <c r="AB28" s="188"/>
      <c r="AC28" s="186" t="str">
        <f>IF(B28="","","個")</f>
        <v/>
      </c>
      <c r="AD28" s="186"/>
      <c r="AE28" s="187" t="str">
        <f>IFERROR(VLOOKUP(B28,Sheet2!$B$16:$D$21,3,0),"")</f>
        <v/>
      </c>
      <c r="AF28" s="187"/>
      <c r="AG28" s="187"/>
      <c r="AH28" s="187"/>
      <c r="AI28" s="194" t="str">
        <f>IFERROR(AA28*AE28,"")</f>
        <v/>
      </c>
      <c r="AJ28" s="194"/>
      <c r="AK28" s="194"/>
      <c r="AL28" s="194"/>
      <c r="AM28" s="195"/>
    </row>
    <row r="29" spans="2:39" ht="18.600000000000001" customHeight="1" x14ac:dyDescent="0.45">
      <c r="B29" s="52" t="str">
        <f>IFERROR(IF($I$5="スマートフォン接続プラン","",IF(AND($I$5="モバイルルーター接続プラン",AI9&lt;&gt;""),Sheet2!B18,IF($I$5="SIM接続プラン",Sheet2!B21,""))),"")</f>
        <v/>
      </c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168" t="str">
        <f>IF($I$5="SIM接続プラン",$AI$8,IF(AND($I$5="モバイルルーター接続プラン",$I$9&lt;&gt;"",$AI$9&lt;&gt;""),$AI$9,""))</f>
        <v/>
      </c>
      <c r="AB29" s="168"/>
      <c r="AC29" s="199" t="str">
        <f>IF(B29="","","個")</f>
        <v/>
      </c>
      <c r="AD29" s="199"/>
      <c r="AE29" s="201" t="str">
        <f>IF(B29="","",IFERROR(VLOOKUP(B29,Sheet2!$B$16:$D$21,3,0),""))</f>
        <v/>
      </c>
      <c r="AF29" s="201"/>
      <c r="AG29" s="201"/>
      <c r="AH29" s="201"/>
      <c r="AI29" s="122" t="str">
        <f>IFERROR(AA29*AE29,"")</f>
        <v/>
      </c>
      <c r="AJ29" s="122"/>
      <c r="AK29" s="122"/>
      <c r="AL29" s="122"/>
      <c r="AM29" s="123"/>
    </row>
    <row r="30" spans="2:39" ht="18.600000000000001" customHeight="1" x14ac:dyDescent="0.45">
      <c r="B30" s="52" t="str">
        <f>IFERROR(IF(AND($I$5="モバイルルーター接続プラン",AI10&lt;&gt;""),I10,""),"")</f>
        <v/>
      </c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168" t="str">
        <f>IF(AND($I$10&lt;&gt;"",$AI$10&lt;&gt;""),$AI$10,"")</f>
        <v/>
      </c>
      <c r="AB30" s="168"/>
      <c r="AC30" s="199" t="str">
        <f>IF(B30="","","個")</f>
        <v/>
      </c>
      <c r="AD30" s="199"/>
      <c r="AE30" s="201" t="str">
        <f>IF(B30="","",IFERROR(VLOOKUP(B30,Sheet2!$B$16:$D$21,3,0),""))</f>
        <v/>
      </c>
      <c r="AF30" s="201"/>
      <c r="AG30" s="201"/>
      <c r="AH30" s="201"/>
      <c r="AI30" s="122" t="str">
        <f>IFERROR(AA30*AE30,"")</f>
        <v/>
      </c>
      <c r="AJ30" s="122"/>
      <c r="AK30" s="122"/>
      <c r="AL30" s="122"/>
      <c r="AM30" s="123"/>
    </row>
    <row r="31" spans="2:39" ht="18.600000000000001" customHeight="1" thickBot="1" x14ac:dyDescent="0.5">
      <c r="B31" s="54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115"/>
      <c r="AB31" s="116"/>
      <c r="AC31" s="117"/>
      <c r="AD31" s="118"/>
      <c r="AE31" s="119"/>
      <c r="AF31" s="120"/>
      <c r="AG31" s="120"/>
      <c r="AH31" s="121"/>
      <c r="AI31" s="56"/>
      <c r="AJ31" s="56"/>
      <c r="AK31" s="56"/>
      <c r="AL31" s="56"/>
      <c r="AM31" s="57"/>
    </row>
    <row r="32" spans="2:39" ht="18.600000000000001" customHeight="1" thickBot="1" x14ac:dyDescent="0.5">
      <c r="B32" s="58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189">
        <f>SUM(AI28:AM30)</f>
        <v>0</v>
      </c>
      <c r="AJ32" s="189"/>
      <c r="AK32" s="189"/>
      <c r="AL32" s="189"/>
      <c r="AM32" s="190"/>
    </row>
    <row r="33" spans="2:39" s="43" customFormat="1" ht="9.6" customHeight="1" x14ac:dyDescent="0.45"/>
    <row r="34" spans="2:39" ht="18.600000000000001" customHeight="1" thickBot="1" x14ac:dyDescent="0.2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60"/>
      <c r="AJ34" s="60"/>
      <c r="AK34" s="60"/>
      <c r="AL34" s="60"/>
      <c r="AM34" s="46" t="s">
        <v>43</v>
      </c>
    </row>
    <row r="35" spans="2:39" ht="18.600000000000001" customHeight="1" x14ac:dyDescent="0.45">
      <c r="B35" s="47" t="s">
        <v>24</v>
      </c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9" t="s">
        <v>13</v>
      </c>
      <c r="AB35" s="49"/>
      <c r="AC35" s="49" t="s">
        <v>12</v>
      </c>
      <c r="AD35" s="49"/>
      <c r="AE35" s="197" t="s">
        <v>11</v>
      </c>
      <c r="AF35" s="110"/>
      <c r="AG35" s="110"/>
      <c r="AH35" s="198"/>
      <c r="AI35" s="197" t="s">
        <v>10</v>
      </c>
      <c r="AJ35" s="110"/>
      <c r="AK35" s="110"/>
      <c r="AL35" s="110"/>
      <c r="AM35" s="200"/>
    </row>
    <row r="36" spans="2:39" ht="18.600000000000001" customHeight="1" x14ac:dyDescent="0.45">
      <c r="B36" s="105" t="str">
        <f>IFERROR(IF($I$5="スマートフォン接続プラン",Sheet2!B24,IF($I$5="モバイルルーター接続プラン",Sheet2!B26,IF($I$5="SIM接続プラン",Sheet2!B29,""))),"")</f>
        <v/>
      </c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9"/>
      <c r="AA36" s="188" t="str">
        <f>IF(I5="","",(IF($I$5="SIM接続プラン",AI8,1)))</f>
        <v/>
      </c>
      <c r="AB36" s="188"/>
      <c r="AC36" s="186" t="str">
        <f>IFERROR(VLOOKUP($B36,Sheet2!B24:D29,2,FALSE),"")</f>
        <v/>
      </c>
      <c r="AD36" s="186"/>
      <c r="AE36" s="187" t="str">
        <f>IFERROR(VLOOKUP($B36,Sheet2!B24:D29,3,0),"")</f>
        <v/>
      </c>
      <c r="AF36" s="187"/>
      <c r="AG36" s="187"/>
      <c r="AH36" s="187"/>
      <c r="AI36" s="194" t="str">
        <f>IFERROR(AA36*AE36,"")</f>
        <v/>
      </c>
      <c r="AJ36" s="194"/>
      <c r="AK36" s="194"/>
      <c r="AL36" s="194"/>
      <c r="AM36" s="195"/>
    </row>
    <row r="37" spans="2:39" ht="18.600000000000001" customHeight="1" x14ac:dyDescent="0.45">
      <c r="B37" s="61" t="str">
        <f>IF($I$5="SIM接続プラン", "", IF(AND($I$5="モバイルルーター接続プラン", $AI$8&gt;=11), Sheet2!$B$27, IF(AND($I$5="スマートフォン接続プラン", $AI$8&gt;=11), Sheet2!$B$25, IF(AND(I5="スマートフォン接続プラン", $AI$8&lt;11), "", IF(AND($I$5="モバイルルーター接続プラン", $AI$8&lt;11,$AI$9&lt;&gt;""), Sheet2!$B$28, "")))))</f>
        <v/>
      </c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3"/>
      <c r="AA37" s="168" t="str">
        <f>IF(B37="みまもりふくろうWebサービス月額料金（デバイス（活動量計）11個目以降）", AI8-10, IF(B37="専用モバイルルーター（通信機）SIM月額料金", AI9, ""))</f>
        <v/>
      </c>
      <c r="AB37" s="168"/>
      <c r="AC37" s="199" t="str">
        <f>IFERROR(VLOOKUP($B37,Sheet2!$B$24:$D$29,2,FALSE),"")</f>
        <v/>
      </c>
      <c r="AD37" s="199"/>
      <c r="AE37" s="201" t="str">
        <f>IFERROR(VLOOKUP($B37,Sheet2!B25:D30,3,0),"")</f>
        <v/>
      </c>
      <c r="AF37" s="201"/>
      <c r="AG37" s="201"/>
      <c r="AH37" s="201"/>
      <c r="AI37" s="122" t="str">
        <f>IFERROR(AA37*AE37,"")</f>
        <v/>
      </c>
      <c r="AJ37" s="122"/>
      <c r="AK37" s="122"/>
      <c r="AL37" s="122"/>
      <c r="AM37" s="123"/>
    </row>
    <row r="38" spans="2:39" ht="18.600000000000001" customHeight="1" x14ac:dyDescent="0.45">
      <c r="B38" s="52" t="str">
        <f>IF(AND($I$5="モバイルルーター接続プラン",AI8&gt;10,AI9&lt;&gt;""),Sheet2!B28,"")</f>
        <v/>
      </c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3"/>
      <c r="AA38" s="168" t="str">
        <f>IF(B38="専用モバイルルーター（通信機）SIM月額料金",AI9,"")</f>
        <v/>
      </c>
      <c r="AB38" s="168"/>
      <c r="AC38" s="199" t="str">
        <f>IFERROR(VLOOKUP($B38,Sheet2!$B$24:$C$29,2),"")</f>
        <v/>
      </c>
      <c r="AD38" s="199"/>
      <c r="AE38" s="201" t="str">
        <f>IFERROR(VLOOKUP($B38,Sheet2!B26:D31,3,0),"")</f>
        <v/>
      </c>
      <c r="AF38" s="201"/>
      <c r="AG38" s="201"/>
      <c r="AH38" s="201"/>
      <c r="AI38" s="122" t="str">
        <f>IFERROR(AA38*AE38,"")</f>
        <v/>
      </c>
      <c r="AJ38" s="122"/>
      <c r="AK38" s="122"/>
      <c r="AL38" s="122"/>
      <c r="AM38" s="123"/>
    </row>
    <row r="39" spans="2:39" ht="18.600000000000001" customHeight="1" thickBot="1" x14ac:dyDescent="0.5">
      <c r="B39" s="64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115"/>
      <c r="AB39" s="116"/>
      <c r="AC39" s="117"/>
      <c r="AD39" s="118"/>
      <c r="AE39" s="119"/>
      <c r="AF39" s="120"/>
      <c r="AG39" s="120"/>
      <c r="AH39" s="121"/>
      <c r="AI39" s="56"/>
      <c r="AJ39" s="56"/>
      <c r="AK39" s="56"/>
      <c r="AL39" s="56"/>
      <c r="AM39" s="57"/>
    </row>
    <row r="40" spans="2:39" ht="18.600000000000001" customHeight="1" thickBot="1" x14ac:dyDescent="0.5">
      <c r="B40" s="66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189">
        <f>SUM(AI36:AM38)</f>
        <v>0</v>
      </c>
      <c r="AJ40" s="189"/>
      <c r="AK40" s="189"/>
      <c r="AL40" s="189"/>
      <c r="AM40" s="190"/>
    </row>
    <row r="41" spans="2:39" s="43" customFormat="1" ht="18.600000000000001" customHeight="1" x14ac:dyDescent="0.45"/>
    <row r="42" spans="2:39" ht="18.600000000000001" customHeight="1" thickBot="1" x14ac:dyDescent="0.2">
      <c r="B42" s="55"/>
      <c r="AM42" s="46" t="s">
        <v>43</v>
      </c>
    </row>
    <row r="43" spans="2:39" ht="18.600000000000001" customHeight="1" x14ac:dyDescent="0.45">
      <c r="B43" s="47" t="s">
        <v>34</v>
      </c>
      <c r="C43" s="48"/>
      <c r="D43" s="48"/>
      <c r="E43" s="68" t="s">
        <v>35</v>
      </c>
      <c r="F43" s="110" t="str">
        <f>IF(I13="","",I13)</f>
        <v/>
      </c>
      <c r="G43" s="110"/>
      <c r="H43" s="48" t="s">
        <v>36</v>
      </c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69"/>
    </row>
    <row r="44" spans="2:39" ht="18.600000000000001" customHeight="1" x14ac:dyDescent="0.45">
      <c r="B44" s="105" t="str">
        <f>IF($I$13&lt;=2,"",B36)</f>
        <v/>
      </c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202" t="str">
        <f>IF($B44="","",$I$13)</f>
        <v/>
      </c>
      <c r="X44" s="203"/>
      <c r="Y44" s="196" t="str">
        <f>IF($B44="","","か月")</f>
        <v/>
      </c>
      <c r="Z44" s="196"/>
      <c r="AA44" s="196" t="str">
        <f>IF($B44="","","×")</f>
        <v/>
      </c>
      <c r="AB44" s="196"/>
      <c r="AC44" s="193" t="str">
        <f>IFERROR(IF($I$13&lt;=2,"",AI36),"")</f>
        <v/>
      </c>
      <c r="AD44" s="193"/>
      <c r="AE44" s="193"/>
      <c r="AF44" s="193"/>
      <c r="AG44" s="196" t="str">
        <f>IF($B44="","","円/月＝")</f>
        <v/>
      </c>
      <c r="AH44" s="196"/>
      <c r="AI44" s="194" t="str">
        <f>IFERROR(W44*AC44,"")</f>
        <v/>
      </c>
      <c r="AJ44" s="194"/>
      <c r="AK44" s="194"/>
      <c r="AL44" s="194"/>
      <c r="AM44" s="195"/>
    </row>
    <row r="45" spans="2:39" ht="18.600000000000001" customHeight="1" x14ac:dyDescent="0.45">
      <c r="B45" s="107" t="str">
        <f>IF($I$13&lt;=2,"",B37)</f>
        <v/>
      </c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13" t="str">
        <f>IF($B45="","",$I$13)</f>
        <v/>
      </c>
      <c r="X45" s="114"/>
      <c r="Y45" s="112" t="str">
        <f>IF($B45="","","か月")</f>
        <v/>
      </c>
      <c r="Z45" s="112"/>
      <c r="AA45" s="112" t="str">
        <f>IF($B45="","","×")</f>
        <v/>
      </c>
      <c r="AB45" s="112"/>
      <c r="AC45" s="111" t="str">
        <f>IFERROR(IF($I$13&lt;=2,"",AI37),"")</f>
        <v/>
      </c>
      <c r="AD45" s="111"/>
      <c r="AE45" s="111"/>
      <c r="AF45" s="111"/>
      <c r="AG45" s="112" t="str">
        <f>IF($B45="","","円/月＝")</f>
        <v/>
      </c>
      <c r="AH45" s="112"/>
      <c r="AI45" s="122" t="str">
        <f>IFERROR(W45*AC45,"")</f>
        <v/>
      </c>
      <c r="AJ45" s="122"/>
      <c r="AK45" s="122"/>
      <c r="AL45" s="122"/>
      <c r="AM45" s="123"/>
    </row>
    <row r="46" spans="2:39" ht="18.600000000000001" customHeight="1" x14ac:dyDescent="0.45">
      <c r="B46" s="61" t="str">
        <f t="shared" ref="B46" si="0">B38</f>
        <v/>
      </c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113" t="str">
        <f>IF($B46="","",$I$13)</f>
        <v/>
      </c>
      <c r="X46" s="114"/>
      <c r="Y46" s="112" t="str">
        <f>IF($B46="","","か月")</f>
        <v/>
      </c>
      <c r="Z46" s="112"/>
      <c r="AA46" s="112" t="str">
        <f>IF($B46="","","×")</f>
        <v/>
      </c>
      <c r="AB46" s="112"/>
      <c r="AC46" s="111" t="str">
        <f>AI38</f>
        <v/>
      </c>
      <c r="AD46" s="111"/>
      <c r="AE46" s="111"/>
      <c r="AF46" s="111"/>
      <c r="AG46" s="112" t="str">
        <f>IF($B46="","","円/月＝")</f>
        <v/>
      </c>
      <c r="AH46" s="112"/>
      <c r="AI46" s="122" t="str">
        <f>IFERROR(W46*AC46,"")</f>
        <v/>
      </c>
      <c r="AJ46" s="122"/>
      <c r="AK46" s="122"/>
      <c r="AL46" s="122"/>
      <c r="AM46" s="123"/>
    </row>
    <row r="47" spans="2:39" ht="18.600000000000001" customHeight="1" thickBot="1" x14ac:dyDescent="0.5">
      <c r="B47" s="64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70"/>
      <c r="X47" s="71"/>
      <c r="Y47" s="71"/>
      <c r="Z47" s="71"/>
      <c r="AA47" s="191"/>
      <c r="AB47" s="191"/>
      <c r="AC47" s="192"/>
      <c r="AD47" s="192"/>
      <c r="AE47" s="120"/>
      <c r="AF47" s="120"/>
      <c r="AG47" s="120"/>
      <c r="AH47" s="120"/>
      <c r="AI47" s="72"/>
      <c r="AJ47" s="72"/>
      <c r="AK47" s="72"/>
      <c r="AL47" s="72"/>
      <c r="AM47" s="73"/>
    </row>
    <row r="48" spans="2:39" ht="18.600000000000001" customHeight="1" thickBot="1" x14ac:dyDescent="0.5">
      <c r="B48" s="66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189">
        <f>SUM(AI44:AM46)</f>
        <v>0</v>
      </c>
      <c r="AJ48" s="189"/>
      <c r="AK48" s="189"/>
      <c r="AL48" s="189"/>
      <c r="AM48" s="190"/>
    </row>
    <row r="50" spans="2:39" ht="18.600000000000001" customHeight="1" x14ac:dyDescent="0.45">
      <c r="B50" s="22" t="s">
        <v>37</v>
      </c>
    </row>
    <row r="51" spans="2:39" ht="87.6" customHeight="1" x14ac:dyDescent="0.45">
      <c r="B51" s="104" t="str">
        <f>IFERROR(VLOOKUP($I$5,Sheet2!$A$31:$B$34,2,0),"")</f>
        <v/>
      </c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</row>
    <row r="52" spans="2:39" ht="18.600000000000001" customHeight="1" x14ac:dyDescent="0.45">
      <c r="B52" s="74"/>
    </row>
    <row r="53" spans="2:39" ht="18.600000000000001" customHeight="1" x14ac:dyDescent="0.45">
      <c r="B53" s="74"/>
    </row>
    <row r="54" spans="2:39" ht="18.600000000000001" customHeight="1" x14ac:dyDescent="0.45">
      <c r="B54" s="74"/>
    </row>
    <row r="55" spans="2:39" ht="18.600000000000001" customHeight="1" x14ac:dyDescent="0.45">
      <c r="B55" s="74"/>
    </row>
  </sheetData>
  <sheetProtection algorithmName="SHA-512" hashValue="8qykVFa8xUTCjLgz95KscSEReQNkBJD4wHymg/shCh2td/lAChh3tlSSElp8W6N5ClXjnYxdfnF8oFrpaS4OLQ==" saltValue="FOYb0RwlSAD9bzwSYtjl2g==" spinCount="100000" sheet="1" objects="1" scenarios="1" selectLockedCells="1"/>
  <mergeCells count="97">
    <mergeCell ref="AI32:AM32"/>
    <mergeCell ref="AI36:AM36"/>
    <mergeCell ref="W44:X44"/>
    <mergeCell ref="AA44:AB44"/>
    <mergeCell ref="AI35:AM35"/>
    <mergeCell ref="AE35:AH35"/>
    <mergeCell ref="AI37:AM37"/>
    <mergeCell ref="AC38:AD38"/>
    <mergeCell ref="AE38:AH38"/>
    <mergeCell ref="AI38:AM38"/>
    <mergeCell ref="AI40:AM40"/>
    <mergeCell ref="AA37:AB37"/>
    <mergeCell ref="AA38:AB38"/>
    <mergeCell ref="AC37:AD37"/>
    <mergeCell ref="AE37:AH37"/>
    <mergeCell ref="AI29:AM29"/>
    <mergeCell ref="AI30:AM30"/>
    <mergeCell ref="AI28:AM28"/>
    <mergeCell ref="N21:S21"/>
    <mergeCell ref="N22:S22"/>
    <mergeCell ref="N23:S23"/>
    <mergeCell ref="N24:S24"/>
    <mergeCell ref="AE27:AH27"/>
    <mergeCell ref="AC29:AD29"/>
    <mergeCell ref="AC30:AD30"/>
    <mergeCell ref="AE28:AH28"/>
    <mergeCell ref="AA28:AB28"/>
    <mergeCell ref="AC28:AD28"/>
    <mergeCell ref="AI27:AM27"/>
    <mergeCell ref="AE29:AH29"/>
    <mergeCell ref="AE30:AH30"/>
    <mergeCell ref="W45:X45"/>
    <mergeCell ref="AA45:AB45"/>
    <mergeCell ref="AI45:AM45"/>
    <mergeCell ref="AC45:AF45"/>
    <mergeCell ref="Y44:Z44"/>
    <mergeCell ref="AG44:AH44"/>
    <mergeCell ref="AI48:AM48"/>
    <mergeCell ref="AA47:AB47"/>
    <mergeCell ref="AC47:AD47"/>
    <mergeCell ref="AE47:AH47"/>
    <mergeCell ref="AC44:AF44"/>
    <mergeCell ref="AI44:AM44"/>
    <mergeCell ref="AA31:AB31"/>
    <mergeCell ref="AC31:AD31"/>
    <mergeCell ref="AE31:AH31"/>
    <mergeCell ref="AC36:AD36"/>
    <mergeCell ref="AE36:AH36"/>
    <mergeCell ref="AA36:AB36"/>
    <mergeCell ref="AA30:AB30"/>
    <mergeCell ref="AA29:AB29"/>
    <mergeCell ref="B17:AM17"/>
    <mergeCell ref="B20:G20"/>
    <mergeCell ref="B21:G21"/>
    <mergeCell ref="B22:G22"/>
    <mergeCell ref="B23:G23"/>
    <mergeCell ref="H22:M22"/>
    <mergeCell ref="H19:M19"/>
    <mergeCell ref="N19:S19"/>
    <mergeCell ref="U23:AC23"/>
    <mergeCell ref="H20:M20"/>
    <mergeCell ref="H23:M23"/>
    <mergeCell ref="B24:G24"/>
    <mergeCell ref="U24:AC24"/>
    <mergeCell ref="H24:M24"/>
    <mergeCell ref="B2:AM2"/>
    <mergeCell ref="I8:AF8"/>
    <mergeCell ref="I9:AF9"/>
    <mergeCell ref="I10:AF10"/>
    <mergeCell ref="I5:Q5"/>
    <mergeCell ref="B8:H10"/>
    <mergeCell ref="AI8:AK8"/>
    <mergeCell ref="AI9:AK9"/>
    <mergeCell ref="AI10:AK10"/>
    <mergeCell ref="I13:L13"/>
    <mergeCell ref="U19:AC19"/>
    <mergeCell ref="U20:AC20"/>
    <mergeCell ref="U21:AC21"/>
    <mergeCell ref="U22:AC22"/>
    <mergeCell ref="N20:S20"/>
    <mergeCell ref="H21:M21"/>
    <mergeCell ref="B51:AM51"/>
    <mergeCell ref="B44:V44"/>
    <mergeCell ref="B45:V45"/>
    <mergeCell ref="B36:Z36"/>
    <mergeCell ref="F43:G43"/>
    <mergeCell ref="AC46:AF46"/>
    <mergeCell ref="AG45:AH45"/>
    <mergeCell ref="AG46:AH46"/>
    <mergeCell ref="Y45:Z45"/>
    <mergeCell ref="Y46:Z46"/>
    <mergeCell ref="W46:X46"/>
    <mergeCell ref="AA46:AB46"/>
    <mergeCell ref="AA39:AB39"/>
    <mergeCell ref="AC39:AD39"/>
    <mergeCell ref="AE39:AH39"/>
    <mergeCell ref="AI46:AM46"/>
  </mergeCells>
  <phoneticPr fontId="2"/>
  <conditionalFormatting sqref="I9:I10 AG9:AH10 AL9:AM10">
    <cfRule type="expression" dxfId="0" priority="1">
      <formula>OR($I$38="スマートフォン接続プラン",$I$38="SIM接続プラン")</formula>
    </cfRule>
  </conditionalFormatting>
  <dataValidations count="1">
    <dataValidation type="whole" operator="greaterThanOrEqual" allowBlank="1" showInputMessage="1" showErrorMessage="1" errorTitle="最低利用期間" error="最低利用期間は連続する3カ月です。_x000a_３カ月以上の数値を指定して下さい。" sqref="I13:L13" xr:uid="{A2AA13B1-2D19-4090-8C6B-2B4A31B4ABE6}">
      <formula1>3</formula1>
    </dataValidation>
  </dataValidations>
  <printOptions horizontalCentered="1"/>
  <pageMargins left="0.39370078740157483" right="0.39370078740157483" top="0.44" bottom="0.31" header="0.31496062992125984" footer="0.31496062992125984"/>
  <pageSetup paperSize="9" scale="72" orientation="portrait" r:id="rId1"/>
  <ignoredErrors>
    <ignoredError sqref="H23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E677A3-00CA-46DB-95D5-7D0A0B37C1A0}">
          <x14:formula1>
            <xm:f>Sheet2!$A$2:$A$5</xm:f>
          </x14:formula1>
          <xm:sqref>I5:Q5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3C499-34D3-44A3-AEC5-AF050C441C9D}">
  <sheetPr>
    <pageSetUpPr fitToPage="1"/>
  </sheetPr>
  <dimension ref="B1:AM54"/>
  <sheetViews>
    <sheetView showGridLines="0" zoomScale="80" zoomScaleNormal="80" workbookViewId="0">
      <selection activeCell="I5" sqref="I5:Q5"/>
    </sheetView>
  </sheetViews>
  <sheetFormatPr defaultRowHeight="12.6" x14ac:dyDescent="0.45"/>
  <cols>
    <col min="1" max="1" width="1.09765625" style="75" customWidth="1"/>
    <col min="2" max="29" width="3" style="75" customWidth="1"/>
    <col min="30" max="33" width="3.5" style="75" customWidth="1"/>
    <col min="34" max="39" width="3" style="75" customWidth="1"/>
    <col min="40" max="16384" width="8.796875" style="75"/>
  </cols>
  <sheetData>
    <row r="1" spans="2:39" ht="18.600000000000001" customHeight="1" x14ac:dyDescent="0.45">
      <c r="AC1" s="75" t="s">
        <v>55</v>
      </c>
      <c r="AG1" s="75" t="s">
        <v>70</v>
      </c>
      <c r="AH1" s="205">
        <v>46049</v>
      </c>
      <c r="AI1" s="205"/>
      <c r="AJ1" s="205"/>
      <c r="AK1" s="205"/>
      <c r="AL1" s="205"/>
      <c r="AM1" s="205"/>
    </row>
    <row r="2" spans="2:39" ht="18.600000000000001" customHeight="1" x14ac:dyDescent="0.45">
      <c r="AC2" s="75" t="s">
        <v>56</v>
      </c>
      <c r="AG2" s="75" t="s">
        <v>70</v>
      </c>
      <c r="AH2" s="76" t="s">
        <v>84</v>
      </c>
    </row>
    <row r="3" spans="2:39" ht="18.600000000000001" customHeight="1" x14ac:dyDescent="0.45"/>
    <row r="4" spans="2:39" ht="31.2" customHeight="1" x14ac:dyDescent="0.45">
      <c r="B4" s="206" t="s">
        <v>57</v>
      </c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  <c r="AD4" s="206"/>
      <c r="AE4" s="206"/>
      <c r="AF4" s="206"/>
      <c r="AG4" s="206"/>
      <c r="AH4" s="206"/>
      <c r="AI4" s="206"/>
      <c r="AJ4" s="206"/>
      <c r="AK4" s="206"/>
      <c r="AL4" s="206"/>
      <c r="AM4" s="206"/>
    </row>
    <row r="5" spans="2:39" ht="18.600000000000001" customHeight="1" x14ac:dyDescent="0.45"/>
    <row r="6" spans="2:39" ht="18.600000000000001" customHeight="1" x14ac:dyDescent="0.45">
      <c r="B6" s="224" t="s">
        <v>80</v>
      </c>
      <c r="C6" s="224"/>
      <c r="D6" s="224"/>
      <c r="E6" s="224"/>
      <c r="F6" s="224"/>
      <c r="G6" s="224"/>
      <c r="H6" s="224"/>
      <c r="I6" s="224"/>
      <c r="J6" s="224"/>
      <c r="K6" s="224"/>
      <c r="L6" s="75" t="s">
        <v>58</v>
      </c>
    </row>
    <row r="7" spans="2:39" ht="18.600000000000001" customHeight="1" x14ac:dyDescent="0.45">
      <c r="B7" s="77"/>
      <c r="C7" s="77"/>
      <c r="D7" s="77"/>
      <c r="E7" s="77"/>
      <c r="F7" s="77"/>
      <c r="G7" s="77"/>
      <c r="H7" s="77"/>
      <c r="I7" s="77"/>
      <c r="J7" s="77"/>
      <c r="K7" s="77"/>
      <c r="AC7" s="75" t="s">
        <v>85</v>
      </c>
    </row>
    <row r="8" spans="2:39" ht="18.600000000000001" customHeight="1" x14ac:dyDescent="0.45">
      <c r="AC8" s="75" t="s">
        <v>86</v>
      </c>
    </row>
    <row r="9" spans="2:39" ht="18.600000000000001" customHeight="1" x14ac:dyDescent="0.45">
      <c r="AC9" s="75" t="s">
        <v>59</v>
      </c>
    </row>
    <row r="10" spans="2:39" ht="18.600000000000001" customHeight="1" x14ac:dyDescent="0.45">
      <c r="AC10" s="75" t="s">
        <v>60</v>
      </c>
    </row>
    <row r="11" spans="2:39" ht="18.600000000000001" customHeight="1" x14ac:dyDescent="0.45">
      <c r="AC11" s="75" t="s">
        <v>61</v>
      </c>
      <c r="AE11" s="76" t="s">
        <v>79</v>
      </c>
    </row>
    <row r="12" spans="2:39" ht="18.600000000000001" customHeight="1" x14ac:dyDescent="0.45">
      <c r="AC12" s="75" t="s">
        <v>62</v>
      </c>
      <c r="AE12" s="75" t="s">
        <v>71</v>
      </c>
    </row>
    <row r="13" spans="2:39" ht="18.600000000000001" customHeight="1" x14ac:dyDescent="0.45"/>
    <row r="14" spans="2:39" ht="18.600000000000001" customHeight="1" x14ac:dyDescent="0.45">
      <c r="B14" s="75" t="s">
        <v>63</v>
      </c>
    </row>
    <row r="15" spans="2:39" ht="18.600000000000001" customHeight="1" x14ac:dyDescent="0.45"/>
    <row r="16" spans="2:39" ht="34.799999999999997" customHeight="1" x14ac:dyDescent="0.45">
      <c r="B16" s="78" t="s">
        <v>64</v>
      </c>
      <c r="C16" s="79"/>
      <c r="D16" s="79"/>
      <c r="E16" s="79"/>
      <c r="F16" s="79"/>
      <c r="G16" s="80"/>
      <c r="H16" s="81"/>
      <c r="I16" s="82" t="s">
        <v>72</v>
      </c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2">
        <f>料金シミュレーション!I5</f>
        <v>0</v>
      </c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4"/>
    </row>
    <row r="17" spans="2:39" ht="34.799999999999997" customHeight="1" x14ac:dyDescent="0.45">
      <c r="B17" s="78" t="s">
        <v>65</v>
      </c>
      <c r="C17" s="79"/>
      <c r="D17" s="79"/>
      <c r="E17" s="79"/>
      <c r="F17" s="79"/>
      <c r="G17" s="80"/>
      <c r="H17" s="83"/>
      <c r="I17" s="223">
        <f>料金シミュレーション!U24</f>
        <v>0</v>
      </c>
      <c r="J17" s="223"/>
      <c r="K17" s="223"/>
      <c r="L17" s="223"/>
      <c r="M17" s="223"/>
      <c r="N17" s="85" t="s">
        <v>73</v>
      </c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4"/>
    </row>
    <row r="18" spans="2:39" ht="34.799999999999997" customHeight="1" x14ac:dyDescent="0.45">
      <c r="B18" s="78" t="s">
        <v>66</v>
      </c>
      <c r="C18" s="79"/>
      <c r="D18" s="79"/>
      <c r="E18" s="79"/>
      <c r="F18" s="79"/>
      <c r="G18" s="80"/>
      <c r="H18" s="83"/>
      <c r="I18" s="82" t="s">
        <v>67</v>
      </c>
      <c r="J18" s="83"/>
      <c r="K18" s="83"/>
      <c r="L18" s="219">
        <f>料金シミュレーション!I13</f>
        <v>0</v>
      </c>
      <c r="M18" s="219"/>
      <c r="N18" s="82" t="s">
        <v>77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4"/>
    </row>
    <row r="19" spans="2:39" ht="18.600000000000001" customHeight="1" x14ac:dyDescent="0.45"/>
    <row r="20" spans="2:39" ht="24.6" customHeight="1" x14ac:dyDescent="0.45">
      <c r="B20" s="86" t="s">
        <v>68</v>
      </c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8"/>
      <c r="Z20" s="212" t="s">
        <v>13</v>
      </c>
      <c r="AA20" s="213"/>
      <c r="AB20" s="212" t="s">
        <v>12</v>
      </c>
      <c r="AC20" s="213"/>
      <c r="AD20" s="212" t="s">
        <v>11</v>
      </c>
      <c r="AE20" s="212"/>
      <c r="AF20" s="212"/>
      <c r="AG20" s="213"/>
      <c r="AH20" s="87"/>
      <c r="AI20" s="87"/>
      <c r="AJ20" s="87" t="s">
        <v>10</v>
      </c>
      <c r="AK20" s="87"/>
      <c r="AL20" s="87"/>
      <c r="AM20" s="88"/>
    </row>
    <row r="21" spans="2:39" ht="24.6" customHeight="1" x14ac:dyDescent="0.45">
      <c r="B21" s="89" t="s">
        <v>69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1"/>
      <c r="Z21" s="90"/>
      <c r="AA21" s="91"/>
      <c r="AB21" s="90"/>
      <c r="AC21" s="91"/>
      <c r="AD21" s="90"/>
      <c r="AE21" s="90"/>
      <c r="AF21" s="90"/>
      <c r="AG21" s="91"/>
      <c r="AH21" s="90"/>
      <c r="AI21" s="90"/>
      <c r="AJ21" s="90"/>
      <c r="AK21" s="90"/>
      <c r="AL21" s="90"/>
      <c r="AM21" s="91"/>
    </row>
    <row r="22" spans="2:39" ht="24.6" customHeight="1" x14ac:dyDescent="0.45">
      <c r="B22" s="92"/>
      <c r="C22" s="93" t="str">
        <f>料金シミュレーション!B28</f>
        <v/>
      </c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4"/>
      <c r="Z22" s="204">
        <f>料金シミュレーション!AA28</f>
        <v>0</v>
      </c>
      <c r="AA22" s="207"/>
      <c r="AB22" s="204" t="str">
        <f>料金シミュレーション!AC28</f>
        <v/>
      </c>
      <c r="AC22" s="207"/>
      <c r="AD22" s="214" t="str">
        <f>料金シミュレーション!AE28</f>
        <v/>
      </c>
      <c r="AE22" s="214"/>
      <c r="AF22" s="214"/>
      <c r="AG22" s="215"/>
      <c r="AH22" s="210" t="str">
        <f>料金シミュレーション!AI28</f>
        <v/>
      </c>
      <c r="AI22" s="210"/>
      <c r="AJ22" s="210"/>
      <c r="AK22" s="210"/>
      <c r="AL22" s="210"/>
      <c r="AM22" s="211"/>
    </row>
    <row r="23" spans="2:39" ht="24.6" customHeight="1" x14ac:dyDescent="0.45">
      <c r="B23" s="92"/>
      <c r="C23" s="93" t="str">
        <f>料金シミュレーション!B29</f>
        <v/>
      </c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4"/>
      <c r="Z23" s="208" t="str">
        <f>IF(ISBLANK(料金シミュレーション!AA29), "",料金シミュレーション!AA29)</f>
        <v/>
      </c>
      <c r="AA23" s="209"/>
      <c r="AB23" s="204" t="str">
        <f>料金シミュレーション!AC29</f>
        <v/>
      </c>
      <c r="AC23" s="207"/>
      <c r="AD23" s="214" t="str">
        <f>料金シミュレーション!AE29</f>
        <v/>
      </c>
      <c r="AE23" s="214"/>
      <c r="AF23" s="214"/>
      <c r="AG23" s="215"/>
      <c r="AH23" s="210" t="str">
        <f>料金シミュレーション!AI29</f>
        <v/>
      </c>
      <c r="AI23" s="210"/>
      <c r="AJ23" s="210"/>
      <c r="AK23" s="210"/>
      <c r="AL23" s="210"/>
      <c r="AM23" s="211"/>
    </row>
    <row r="24" spans="2:39" ht="24.6" customHeight="1" x14ac:dyDescent="0.45">
      <c r="B24" s="92"/>
      <c r="C24" s="93" t="str">
        <f>料金シミュレーション!B30</f>
        <v/>
      </c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4"/>
      <c r="Z24" s="208" t="str">
        <f>IF(ISBLANK(料金シミュレーション!AA30), "",料金シミュレーション!AA30)</f>
        <v/>
      </c>
      <c r="AA24" s="209"/>
      <c r="AB24" s="204" t="str">
        <f>料金シミュレーション!AC30</f>
        <v/>
      </c>
      <c r="AC24" s="207"/>
      <c r="AD24" s="214" t="str">
        <f>料金シミュレーション!AE30</f>
        <v/>
      </c>
      <c r="AE24" s="214"/>
      <c r="AF24" s="214"/>
      <c r="AG24" s="215"/>
      <c r="AH24" s="210" t="str">
        <f>料金シミュレーション!AI30</f>
        <v/>
      </c>
      <c r="AI24" s="210"/>
      <c r="AJ24" s="210"/>
      <c r="AK24" s="210"/>
      <c r="AL24" s="210"/>
      <c r="AM24" s="211"/>
    </row>
    <row r="25" spans="2:39" ht="24.6" customHeight="1" x14ac:dyDescent="0.45">
      <c r="B25" s="92" t="s">
        <v>81</v>
      </c>
      <c r="C25" s="93"/>
      <c r="D25" s="93"/>
      <c r="E25" s="204">
        <f>料金シミュレーション!I13</f>
        <v>0</v>
      </c>
      <c r="F25" s="204"/>
      <c r="G25" s="93" t="s">
        <v>82</v>
      </c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4"/>
      <c r="Z25" s="93"/>
      <c r="AA25" s="94"/>
      <c r="AB25" s="93"/>
      <c r="AC25" s="94"/>
      <c r="AD25" s="93"/>
      <c r="AE25" s="93"/>
      <c r="AF25" s="93"/>
      <c r="AG25" s="94"/>
      <c r="AH25" s="93"/>
      <c r="AI25" s="93"/>
      <c r="AJ25" s="93"/>
      <c r="AK25" s="93"/>
      <c r="AL25" s="93"/>
      <c r="AM25" s="94"/>
    </row>
    <row r="26" spans="2:39" ht="24.6" customHeight="1" x14ac:dyDescent="0.45">
      <c r="B26" s="92"/>
      <c r="C26" s="93" t="str">
        <f>料金シミュレーション!B36</f>
        <v/>
      </c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4"/>
      <c r="Z26" s="204" t="str">
        <f>料金シミュレーション!W44</f>
        <v/>
      </c>
      <c r="AA26" s="207"/>
      <c r="AB26" s="204" t="str">
        <f>料金シミュレーション!Y44</f>
        <v/>
      </c>
      <c r="AC26" s="207"/>
      <c r="AD26" s="214" t="str">
        <f>料金シミュレーション!AC44</f>
        <v/>
      </c>
      <c r="AE26" s="214"/>
      <c r="AF26" s="214"/>
      <c r="AG26" s="215"/>
      <c r="AH26" s="210" t="str">
        <f>料金シミュレーション!AI44</f>
        <v/>
      </c>
      <c r="AI26" s="210"/>
      <c r="AJ26" s="210"/>
      <c r="AK26" s="210"/>
      <c r="AL26" s="210"/>
      <c r="AM26" s="211"/>
    </row>
    <row r="27" spans="2:39" ht="24.6" customHeight="1" x14ac:dyDescent="0.45">
      <c r="B27" s="92"/>
      <c r="C27" s="93" t="str">
        <f>料金シミュレーション!B37</f>
        <v/>
      </c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4"/>
      <c r="Z27" s="204" t="str">
        <f>料金シミュレーション!W45</f>
        <v/>
      </c>
      <c r="AA27" s="207"/>
      <c r="AB27" s="204" t="str">
        <f>料金シミュレーション!Y45</f>
        <v/>
      </c>
      <c r="AC27" s="207"/>
      <c r="AD27" s="214" t="str">
        <f>料金シミュレーション!AC45</f>
        <v/>
      </c>
      <c r="AE27" s="214"/>
      <c r="AF27" s="214"/>
      <c r="AG27" s="215"/>
      <c r="AH27" s="210" t="str">
        <f>料金シミュレーション!AI45</f>
        <v/>
      </c>
      <c r="AI27" s="210"/>
      <c r="AJ27" s="210"/>
      <c r="AK27" s="210"/>
      <c r="AL27" s="210"/>
      <c r="AM27" s="211"/>
    </row>
    <row r="28" spans="2:39" ht="24.6" customHeight="1" x14ac:dyDescent="0.45">
      <c r="B28" s="92"/>
      <c r="C28" s="93" t="str">
        <f>料金シミュレーション!B38</f>
        <v/>
      </c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4"/>
      <c r="Z28" s="204" t="str">
        <f>料金シミュレーション!W46</f>
        <v/>
      </c>
      <c r="AA28" s="207"/>
      <c r="AB28" s="204" t="str">
        <f>料金シミュレーション!Y46</f>
        <v/>
      </c>
      <c r="AC28" s="207"/>
      <c r="AD28" s="214" t="str">
        <f>料金シミュレーション!AC46</f>
        <v/>
      </c>
      <c r="AE28" s="214"/>
      <c r="AF28" s="214"/>
      <c r="AG28" s="215"/>
      <c r="AH28" s="210" t="str">
        <f>料金シミュレーション!AI46</f>
        <v/>
      </c>
      <c r="AI28" s="210"/>
      <c r="AJ28" s="210"/>
      <c r="AK28" s="210"/>
      <c r="AL28" s="210"/>
      <c r="AM28" s="211"/>
    </row>
    <row r="29" spans="2:39" ht="24.6" customHeight="1" x14ac:dyDescent="0.45"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7"/>
      <c r="Z29" s="96"/>
      <c r="AA29" s="97"/>
      <c r="AB29" s="96"/>
      <c r="AC29" s="97"/>
      <c r="AD29" s="96"/>
      <c r="AE29" s="96"/>
      <c r="AF29" s="96"/>
      <c r="AG29" s="97"/>
      <c r="AH29" s="96"/>
      <c r="AI29" s="96"/>
      <c r="AJ29" s="96"/>
      <c r="AK29" s="96"/>
      <c r="AL29" s="96"/>
      <c r="AM29" s="97"/>
    </row>
    <row r="30" spans="2:39" ht="24.6" customHeight="1" x14ac:dyDescent="0.45">
      <c r="B30" s="78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 t="s">
        <v>75</v>
      </c>
      <c r="AC30" s="79"/>
      <c r="AD30" s="79"/>
      <c r="AE30" s="79"/>
      <c r="AF30" s="79"/>
      <c r="AG30" s="80"/>
      <c r="AH30" s="216">
        <f>料金シミュレーション!U22</f>
        <v>0</v>
      </c>
      <c r="AI30" s="217"/>
      <c r="AJ30" s="217"/>
      <c r="AK30" s="217"/>
      <c r="AL30" s="217"/>
      <c r="AM30" s="218"/>
    </row>
    <row r="31" spans="2:39" ht="24.6" customHeight="1" x14ac:dyDescent="0.45">
      <c r="B31" s="78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 t="s">
        <v>76</v>
      </c>
      <c r="AC31" s="79"/>
      <c r="AD31" s="79"/>
      <c r="AE31" s="79"/>
      <c r="AF31" s="79"/>
      <c r="AG31" s="80"/>
      <c r="AH31" s="216">
        <f>料金シミュレーション!U23</f>
        <v>0</v>
      </c>
      <c r="AI31" s="217"/>
      <c r="AJ31" s="217"/>
      <c r="AK31" s="217"/>
      <c r="AL31" s="217"/>
      <c r="AM31" s="218"/>
    </row>
    <row r="32" spans="2:39" ht="24.6" customHeight="1" x14ac:dyDescent="0.45">
      <c r="B32" s="78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 t="s">
        <v>26</v>
      </c>
      <c r="AC32" s="79"/>
      <c r="AD32" s="79"/>
      <c r="AE32" s="79"/>
      <c r="AF32" s="79"/>
      <c r="AG32" s="80"/>
      <c r="AH32" s="216">
        <f>料金シミュレーション!U24</f>
        <v>0</v>
      </c>
      <c r="AI32" s="217"/>
      <c r="AJ32" s="217"/>
      <c r="AK32" s="217"/>
      <c r="AL32" s="217"/>
      <c r="AM32" s="218"/>
    </row>
    <row r="33" spans="2:39" ht="24.6" customHeight="1" x14ac:dyDescent="0.45"/>
    <row r="34" spans="2:39" ht="24.6" customHeight="1" x14ac:dyDescent="0.45">
      <c r="B34" s="98" t="s">
        <v>78</v>
      </c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100"/>
    </row>
    <row r="35" spans="2:39" ht="15" customHeight="1" x14ac:dyDescent="0.45">
      <c r="B35" s="101" t="s">
        <v>74</v>
      </c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3"/>
    </row>
    <row r="36" spans="2:39" ht="15" customHeight="1" x14ac:dyDescent="0.45">
      <c r="B36" s="101"/>
      <c r="C36" s="102" t="str">
        <f>IF(料金シミュレーション!B36="","",料金シミュレーション!B36&amp;"　：　数量"&amp;料金シミュレーション!AA36&amp;料金シミュレーション!AC36&amp;"×単価"&amp;TEXT(料金シミュレーション!AE36,"#,##0")&amp;"円＝"&amp;TEXT(料金シミュレーション!AI36,"#,##0")&amp;"円/月")</f>
        <v/>
      </c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Q36" s="102"/>
      <c r="R36" s="102"/>
      <c r="S36" s="102"/>
      <c r="T36" s="102"/>
      <c r="U36" s="102"/>
      <c r="V36" s="102"/>
      <c r="W36" s="102"/>
      <c r="X36" s="102"/>
      <c r="Y36" s="102"/>
      <c r="AA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3"/>
    </row>
    <row r="37" spans="2:39" ht="15" customHeight="1" x14ac:dyDescent="0.45">
      <c r="B37" s="101"/>
      <c r="C37" s="102" t="str">
        <f>IF(料金シミュレーション!B37="","",料金シミュレーション!B37&amp;"　：　数量"&amp;料金シミュレーション!AA37&amp;料金シミュレーション!AC37&amp;"×単価"&amp;TEXT(料金シミュレーション!AE37,"#,##0")&amp;"円＝"&amp;TEXT(料金シミュレーション!AI37,"#,##0")&amp;"円/月")</f>
        <v/>
      </c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3"/>
    </row>
    <row r="38" spans="2:39" ht="15" customHeight="1" x14ac:dyDescent="0.45">
      <c r="B38" s="101"/>
      <c r="C38" s="102" t="str">
        <f>IF(料金シミュレーション!B38="","",料金シミュレーション!B38&amp;"　：　数量"&amp;料金シミュレーション!AA38&amp;料金シミュレーション!AC38&amp;"×単価"&amp;TEXT(料金シミュレーション!AE38,"#,##0")&amp;"円＝"&amp;TEXT(料金シミュレーション!AI38,"#,##0")&amp;"円/月")</f>
        <v/>
      </c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3"/>
    </row>
    <row r="39" spans="2:39" ht="10.199999999999999" customHeight="1" x14ac:dyDescent="0.45">
      <c r="B39" s="101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3"/>
    </row>
    <row r="40" spans="2:39" ht="115.2" customHeight="1" x14ac:dyDescent="0.45">
      <c r="B40" s="220" t="str">
        <f>料金シミュレーション!B51</f>
        <v/>
      </c>
      <c r="C40" s="221"/>
      <c r="D40" s="221"/>
      <c r="E40" s="221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21"/>
      <c r="AD40" s="221"/>
      <c r="AE40" s="221"/>
      <c r="AF40" s="221"/>
      <c r="AG40" s="221"/>
      <c r="AH40" s="221"/>
      <c r="AI40" s="221"/>
      <c r="AJ40" s="221"/>
      <c r="AK40" s="221"/>
      <c r="AL40" s="221"/>
      <c r="AM40" s="222"/>
    </row>
    <row r="41" spans="2:39" ht="18.600000000000001" customHeight="1" x14ac:dyDescent="0.45">
      <c r="B41" s="75" t="s">
        <v>83</v>
      </c>
    </row>
    <row r="42" spans="2:39" ht="18.600000000000001" customHeight="1" x14ac:dyDescent="0.45"/>
    <row r="43" spans="2:39" ht="18.600000000000001" customHeight="1" x14ac:dyDescent="0.45"/>
    <row r="44" spans="2:39" ht="18.600000000000001" customHeight="1" x14ac:dyDescent="0.45"/>
    <row r="45" spans="2:39" ht="18.600000000000001" customHeight="1" x14ac:dyDescent="0.45"/>
    <row r="46" spans="2:39" ht="18.600000000000001" customHeight="1" x14ac:dyDescent="0.45"/>
    <row r="47" spans="2:39" ht="18.600000000000001" customHeight="1" x14ac:dyDescent="0.45"/>
    <row r="48" spans="2:39" ht="18.600000000000001" customHeight="1" x14ac:dyDescent="0.45"/>
    <row r="49" ht="18.600000000000001" customHeight="1" x14ac:dyDescent="0.45"/>
    <row r="50" ht="18.600000000000001" customHeight="1" x14ac:dyDescent="0.45"/>
    <row r="51" ht="18.600000000000001" customHeight="1" x14ac:dyDescent="0.45"/>
    <row r="52" ht="18.600000000000001" customHeight="1" x14ac:dyDescent="0.45"/>
    <row r="53" ht="18.600000000000001" customHeight="1" x14ac:dyDescent="0.45"/>
    <row r="54" ht="18.600000000000001" customHeight="1" x14ac:dyDescent="0.45"/>
  </sheetData>
  <sheetProtection selectLockedCells="1"/>
  <mergeCells count="37">
    <mergeCell ref="AH32:AM32"/>
    <mergeCell ref="L18:M18"/>
    <mergeCell ref="B40:AM40"/>
    <mergeCell ref="I17:M17"/>
    <mergeCell ref="B6:K6"/>
    <mergeCell ref="AH24:AM24"/>
    <mergeCell ref="AH26:AM26"/>
    <mergeCell ref="AH27:AM27"/>
    <mergeCell ref="AH28:AM28"/>
    <mergeCell ref="AH30:AM30"/>
    <mergeCell ref="AH31:AM31"/>
    <mergeCell ref="AB27:AC27"/>
    <mergeCell ref="AB28:AC28"/>
    <mergeCell ref="AD20:AG20"/>
    <mergeCell ref="AD22:AG22"/>
    <mergeCell ref="AD23:AG23"/>
    <mergeCell ref="AD26:AG26"/>
    <mergeCell ref="AD27:AG27"/>
    <mergeCell ref="AD28:AG28"/>
    <mergeCell ref="Z24:AA24"/>
    <mergeCell ref="Z26:AA26"/>
    <mergeCell ref="Z27:AA27"/>
    <mergeCell ref="Z28:AA28"/>
    <mergeCell ref="AB26:AC26"/>
    <mergeCell ref="E25:F25"/>
    <mergeCell ref="AH1:AM1"/>
    <mergeCell ref="B4:AM4"/>
    <mergeCell ref="Z22:AA22"/>
    <mergeCell ref="Z23:AA23"/>
    <mergeCell ref="AH22:AM22"/>
    <mergeCell ref="AH23:AM23"/>
    <mergeCell ref="Z20:AA20"/>
    <mergeCell ref="AB20:AC20"/>
    <mergeCell ref="AB22:AC22"/>
    <mergeCell ref="AB23:AC23"/>
    <mergeCell ref="AB24:AC24"/>
    <mergeCell ref="AD24:AG24"/>
  </mergeCells>
  <phoneticPr fontId="2"/>
  <pageMargins left="0.7" right="0.7" top="0.75" bottom="0.75" header="0.3" footer="0.3"/>
  <pageSetup paperSize="9" scale="7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A2DCF-8DA3-4A67-81EB-29D411B0543F}">
  <dimension ref="A1:D34"/>
  <sheetViews>
    <sheetView workbookViewId="0">
      <selection activeCell="I5" sqref="I5:Q5"/>
    </sheetView>
  </sheetViews>
  <sheetFormatPr defaultRowHeight="14.4" x14ac:dyDescent="0.45"/>
  <cols>
    <col min="1" max="1" width="27.5" style="2" bestFit="1" customWidth="1"/>
    <col min="2" max="2" width="83.59765625" style="2" bestFit="1" customWidth="1"/>
    <col min="3" max="3" width="3.3984375" style="2" bestFit="1" customWidth="1"/>
    <col min="4" max="4" width="9.19921875" style="3" bestFit="1" customWidth="1"/>
    <col min="5" max="16384" width="8.796875" style="2"/>
  </cols>
  <sheetData>
    <row r="1" spans="1:4" x14ac:dyDescent="0.45">
      <c r="A1" s="13" t="s">
        <v>15</v>
      </c>
    </row>
    <row r="2" spans="1:4" x14ac:dyDescent="0.45">
      <c r="A2" s="1"/>
    </row>
    <row r="3" spans="1:4" x14ac:dyDescent="0.45">
      <c r="A3" s="1" t="s">
        <v>0</v>
      </c>
    </row>
    <row r="4" spans="1:4" x14ac:dyDescent="0.45">
      <c r="A4" s="1" t="s">
        <v>1</v>
      </c>
    </row>
    <row r="5" spans="1:4" x14ac:dyDescent="0.45">
      <c r="A5" s="1" t="s">
        <v>2</v>
      </c>
    </row>
    <row r="7" spans="1:4" x14ac:dyDescent="0.45">
      <c r="A7" s="13" t="s">
        <v>3</v>
      </c>
      <c r="B7" s="13"/>
    </row>
    <row r="8" spans="1:4" x14ac:dyDescent="0.45">
      <c r="A8" s="4" t="s">
        <v>0</v>
      </c>
      <c r="B8" s="1" t="s">
        <v>44</v>
      </c>
    </row>
    <row r="9" spans="1:4" x14ac:dyDescent="0.45">
      <c r="A9" s="5" t="s">
        <v>19</v>
      </c>
      <c r="B9" s="6" t="s">
        <v>44</v>
      </c>
    </row>
    <row r="10" spans="1:4" x14ac:dyDescent="0.45">
      <c r="A10" s="7"/>
      <c r="B10" s="8" t="s">
        <v>4</v>
      </c>
    </row>
    <row r="11" spans="1:4" x14ac:dyDescent="0.45">
      <c r="A11" s="9"/>
      <c r="B11" s="10" t="s">
        <v>5</v>
      </c>
    </row>
    <row r="12" spans="1:4" x14ac:dyDescent="0.45">
      <c r="A12" s="4" t="s">
        <v>2</v>
      </c>
      <c r="B12" s="11" t="s">
        <v>38</v>
      </c>
    </row>
    <row r="14" spans="1:4" x14ac:dyDescent="0.45">
      <c r="D14" s="21" t="s">
        <v>53</v>
      </c>
    </row>
    <row r="15" spans="1:4" x14ac:dyDescent="0.45">
      <c r="A15" s="14" t="s">
        <v>6</v>
      </c>
      <c r="B15" s="14"/>
      <c r="C15" s="14" t="s">
        <v>12</v>
      </c>
      <c r="D15" s="15" t="s">
        <v>22</v>
      </c>
    </row>
    <row r="16" spans="1:4" x14ac:dyDescent="0.45">
      <c r="A16" s="1" t="s">
        <v>0</v>
      </c>
      <c r="B16" s="1" t="s">
        <v>45</v>
      </c>
      <c r="C16" s="1" t="s">
        <v>9</v>
      </c>
      <c r="D16" s="12">
        <v>16000</v>
      </c>
    </row>
    <row r="17" spans="1:4" x14ac:dyDescent="0.45">
      <c r="A17" s="16" t="s">
        <v>1</v>
      </c>
      <c r="B17" s="1" t="s">
        <v>46</v>
      </c>
      <c r="C17" s="1" t="s">
        <v>9</v>
      </c>
      <c r="D17" s="12">
        <v>16000</v>
      </c>
    </row>
    <row r="18" spans="1:4" x14ac:dyDescent="0.45">
      <c r="A18" s="17"/>
      <c r="B18" s="1" t="s">
        <v>47</v>
      </c>
      <c r="C18" s="1" t="s">
        <v>9</v>
      </c>
      <c r="D18" s="12">
        <v>33000</v>
      </c>
    </row>
    <row r="19" spans="1:4" x14ac:dyDescent="0.45">
      <c r="A19" s="18"/>
      <c r="B19" s="1" t="s">
        <v>5</v>
      </c>
      <c r="C19" s="1" t="s">
        <v>9</v>
      </c>
      <c r="D19" s="12">
        <v>2200</v>
      </c>
    </row>
    <row r="20" spans="1:4" x14ac:dyDescent="0.45">
      <c r="A20" s="16" t="s">
        <v>2</v>
      </c>
      <c r="B20" s="1" t="s">
        <v>48</v>
      </c>
      <c r="C20" s="1" t="s">
        <v>9</v>
      </c>
      <c r="D20" s="12">
        <v>52000</v>
      </c>
    </row>
    <row r="21" spans="1:4" x14ac:dyDescent="0.45">
      <c r="A21" s="18"/>
      <c r="B21" s="1" t="s">
        <v>49</v>
      </c>
      <c r="C21" s="1" t="s">
        <v>9</v>
      </c>
      <c r="D21" s="12">
        <v>2500</v>
      </c>
    </row>
    <row r="23" spans="1:4" x14ac:dyDescent="0.45">
      <c r="A23" s="14" t="s">
        <v>7</v>
      </c>
      <c r="B23" s="14"/>
      <c r="C23" s="14"/>
      <c r="D23" s="15"/>
    </row>
    <row r="24" spans="1:4" x14ac:dyDescent="0.45">
      <c r="A24" s="16" t="s">
        <v>0</v>
      </c>
      <c r="B24" s="1" t="s">
        <v>89</v>
      </c>
      <c r="C24" s="1" t="s">
        <v>8</v>
      </c>
      <c r="D24" s="12">
        <v>20000</v>
      </c>
    </row>
    <row r="25" spans="1:4" x14ac:dyDescent="0.45">
      <c r="A25" s="18"/>
      <c r="B25" s="1" t="s">
        <v>90</v>
      </c>
      <c r="C25" s="1" t="s">
        <v>9</v>
      </c>
      <c r="D25" s="12">
        <v>2000</v>
      </c>
    </row>
    <row r="26" spans="1:4" x14ac:dyDescent="0.45">
      <c r="A26" s="16" t="s">
        <v>1</v>
      </c>
      <c r="B26" s="1" t="s">
        <v>89</v>
      </c>
      <c r="C26" s="1" t="s">
        <v>8</v>
      </c>
      <c r="D26" s="12">
        <v>20000</v>
      </c>
    </row>
    <row r="27" spans="1:4" x14ac:dyDescent="0.45">
      <c r="A27" s="17"/>
      <c r="B27" s="1" t="s">
        <v>91</v>
      </c>
      <c r="C27" s="1" t="s">
        <v>9</v>
      </c>
      <c r="D27" s="12">
        <v>2000</v>
      </c>
    </row>
    <row r="28" spans="1:4" x14ac:dyDescent="0.45">
      <c r="A28" s="18"/>
      <c r="B28" s="1" t="s">
        <v>52</v>
      </c>
      <c r="C28" s="1" t="s">
        <v>9</v>
      </c>
      <c r="D28" s="12">
        <v>600</v>
      </c>
    </row>
    <row r="29" spans="1:4" x14ac:dyDescent="0.45">
      <c r="A29" s="1" t="s">
        <v>2</v>
      </c>
      <c r="B29" s="1" t="s">
        <v>23</v>
      </c>
      <c r="C29" s="1" t="s">
        <v>9</v>
      </c>
      <c r="D29" s="12">
        <v>5000</v>
      </c>
    </row>
    <row r="31" spans="1:4" ht="18" x14ac:dyDescent="0.45">
      <c r="A31" s="14" t="s">
        <v>14</v>
      </c>
      <c r="B31" s="14"/>
      <c r="C31"/>
      <c r="D31"/>
    </row>
    <row r="32" spans="1:4" ht="82.8" customHeight="1" x14ac:dyDescent="0.45">
      <c r="A32" s="19" t="s">
        <v>0</v>
      </c>
      <c r="B32" s="20" t="s">
        <v>50</v>
      </c>
      <c r="C32"/>
      <c r="D32"/>
    </row>
    <row r="33" spans="1:4" ht="83.4" customHeight="1" x14ac:dyDescent="0.45">
      <c r="A33" s="19" t="s">
        <v>1</v>
      </c>
      <c r="B33" s="20" t="s">
        <v>54</v>
      </c>
      <c r="C33"/>
      <c r="D33"/>
    </row>
    <row r="34" spans="1:4" ht="90.6" customHeight="1" x14ac:dyDescent="0.45">
      <c r="A34" s="1" t="s">
        <v>2</v>
      </c>
      <c r="B34" s="20" t="s">
        <v>51</v>
      </c>
      <c r="C34"/>
      <c r="D34"/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料金シミュレーション</vt:lpstr>
      <vt:lpstr>客先提出用見積書</vt:lpstr>
      <vt:lpstr>Sheet2</vt:lpstr>
      <vt:lpstr>客先提出用見積書!Print_Area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2026-02-18T09:01:31Z</dcterms:created>
  <dcterms:modified xsi:type="dcterms:W3CDTF">2026-02-18T09:02:58Z</dcterms:modified>
</cp:coreProperties>
</file>